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1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Anna\Documents\smart polak\budżet w praktyce\"/>
    </mc:Choice>
  </mc:AlternateContent>
  <bookViews>
    <workbookView xWindow="-30" yWindow="-45" windowWidth="13230" windowHeight="8280" firstSheet="6" activeTab="13"/>
  </bookViews>
  <sheets>
    <sheet name="Osobisty budżet miesięczny" sheetId="1" r:id="rId1"/>
    <sheet name="Fundusz wydatków nieregularnych" sheetId="3" r:id="rId2"/>
    <sheet name="Styczeń" sheetId="2" r:id="rId3"/>
    <sheet name="Luty" sheetId="17" r:id="rId4"/>
    <sheet name="Marzec" sheetId="18" r:id="rId5"/>
    <sheet name="Kwiecień" sheetId="26" r:id="rId6"/>
    <sheet name="Maj" sheetId="19" r:id="rId7"/>
    <sheet name="Czerwiec" sheetId="25" r:id="rId8"/>
    <sheet name="Lipiec" sheetId="20" r:id="rId9"/>
    <sheet name="Sierpień" sheetId="21" r:id="rId10"/>
    <sheet name="Wrzesień" sheetId="22" r:id="rId11"/>
    <sheet name="Październik" sheetId="23" r:id="rId12"/>
    <sheet name="Listopad" sheetId="24" r:id="rId13"/>
    <sheet name="Grudzień" sheetId="27" r:id="rId14"/>
  </sheets>
  <calcPr calcId="152511"/>
  <webPublishing codePage="1250"/>
</workbook>
</file>

<file path=xl/calcChain.xml><?xml version="1.0" encoding="utf-8"?>
<calcChain xmlns="http://schemas.openxmlformats.org/spreadsheetml/2006/main">
  <c r="E85" i="27" l="1"/>
  <c r="D85" i="27"/>
  <c r="C85" i="27"/>
  <c r="E80" i="27"/>
  <c r="E86" i="27" s="1"/>
  <c r="D80" i="27"/>
  <c r="C80" i="27"/>
  <c r="C86" i="27" s="1"/>
  <c r="V74" i="27"/>
  <c r="U74" i="27"/>
  <c r="T74" i="27"/>
  <c r="S74" i="27"/>
  <c r="R74" i="27"/>
  <c r="Q74" i="27" s="1"/>
  <c r="D53" i="27" s="1"/>
  <c r="N74" i="27"/>
  <c r="M74" i="27"/>
  <c r="L74" i="27"/>
  <c r="K74" i="27"/>
  <c r="J74" i="27"/>
  <c r="I74" i="27" s="1"/>
  <c r="D51" i="27" s="1"/>
  <c r="Q73" i="27"/>
  <c r="I73" i="27"/>
  <c r="Q72" i="27"/>
  <c r="I72" i="27"/>
  <c r="Q71" i="27"/>
  <c r="I71" i="27"/>
  <c r="Q70" i="27"/>
  <c r="I70" i="27"/>
  <c r="Q69" i="27"/>
  <c r="I69" i="27"/>
  <c r="Q68" i="27"/>
  <c r="I68" i="27"/>
  <c r="E68" i="27"/>
  <c r="D68" i="27"/>
  <c r="C68" i="27"/>
  <c r="Q67" i="27"/>
  <c r="I67" i="27"/>
  <c r="Q66" i="27"/>
  <c r="I66" i="27"/>
  <c r="Q65" i="27"/>
  <c r="I65" i="27"/>
  <c r="Q64" i="27"/>
  <c r="I64" i="27"/>
  <c r="AD60" i="27"/>
  <c r="AC60" i="27"/>
  <c r="AB60" i="27"/>
  <c r="AA60" i="27"/>
  <c r="Z60" i="27"/>
  <c r="Y60" i="27"/>
  <c r="D52" i="27" s="1"/>
  <c r="V60" i="27"/>
  <c r="U60" i="27"/>
  <c r="T60" i="27"/>
  <c r="S60" i="27"/>
  <c r="R60" i="27"/>
  <c r="Q60" i="27"/>
  <c r="N60" i="27"/>
  <c r="M60" i="27"/>
  <c r="L60" i="27"/>
  <c r="K60" i="27"/>
  <c r="Y59" i="27"/>
  <c r="Q59" i="27"/>
  <c r="I59" i="27"/>
  <c r="Y58" i="27"/>
  <c r="Q58" i="27"/>
  <c r="I58" i="27"/>
  <c r="Y57" i="27"/>
  <c r="Q57" i="27"/>
  <c r="I57" i="27"/>
  <c r="Y56" i="27"/>
  <c r="Q56" i="27"/>
  <c r="I56" i="27"/>
  <c r="Y55" i="27"/>
  <c r="Q55" i="27"/>
  <c r="I55" i="27"/>
  <c r="E55" i="27"/>
  <c r="C55" i="27"/>
  <c r="Y54" i="27"/>
  <c r="Q54" i="27"/>
  <c r="I54" i="27"/>
  <c r="Y53" i="27"/>
  <c r="Q53" i="27"/>
  <c r="I53" i="27"/>
  <c r="Y52" i="27"/>
  <c r="Q52" i="27"/>
  <c r="I52" i="27"/>
  <c r="Y51" i="27"/>
  <c r="Q51" i="27"/>
  <c r="I51" i="27"/>
  <c r="Y50" i="27"/>
  <c r="Q50" i="27"/>
  <c r="J50" i="27"/>
  <c r="J60" i="27" s="1"/>
  <c r="I60" i="27" s="1"/>
  <c r="D49" i="27" s="1"/>
  <c r="D50" i="27"/>
  <c r="E44" i="27"/>
  <c r="D44" i="27"/>
  <c r="C44" i="27"/>
  <c r="E85" i="26"/>
  <c r="E87" i="26" s="1"/>
  <c r="D85" i="26"/>
  <c r="C85" i="26"/>
  <c r="C87" i="26" s="1"/>
  <c r="E80" i="26"/>
  <c r="E86" i="26" s="1"/>
  <c r="D80" i="26"/>
  <c r="C80" i="26"/>
  <c r="C86" i="26" s="1"/>
  <c r="V74" i="26"/>
  <c r="U74" i="26"/>
  <c r="T74" i="26"/>
  <c r="S74" i="26"/>
  <c r="R74" i="26"/>
  <c r="Q74" i="26" s="1"/>
  <c r="D53" i="26" s="1"/>
  <c r="N74" i="26"/>
  <c r="M74" i="26"/>
  <c r="L74" i="26"/>
  <c r="K74" i="26"/>
  <c r="J74" i="26"/>
  <c r="I74" i="26" s="1"/>
  <c r="D51" i="26" s="1"/>
  <c r="Q73" i="26"/>
  <c r="I73" i="26"/>
  <c r="Q72" i="26"/>
  <c r="I72" i="26"/>
  <c r="Q71" i="26"/>
  <c r="I71" i="26"/>
  <c r="Q70" i="26"/>
  <c r="I70" i="26"/>
  <c r="Q69" i="26"/>
  <c r="I69" i="26"/>
  <c r="Q68" i="26"/>
  <c r="I68" i="26"/>
  <c r="E68" i="26"/>
  <c r="D68" i="26"/>
  <c r="C68" i="26"/>
  <c r="Q67" i="26"/>
  <c r="I67" i="26"/>
  <c r="Q66" i="26"/>
  <c r="I66" i="26"/>
  <c r="Q65" i="26"/>
  <c r="I65" i="26"/>
  <c r="Q64" i="26"/>
  <c r="I64" i="26"/>
  <c r="AD60" i="26"/>
  <c r="AC60" i="26"/>
  <c r="AB60" i="26"/>
  <c r="AA60" i="26"/>
  <c r="Z60" i="26"/>
  <c r="Y60" i="26"/>
  <c r="D52" i="26" s="1"/>
  <c r="V60" i="26"/>
  <c r="U60" i="26"/>
  <c r="T60" i="26"/>
  <c r="S60" i="26"/>
  <c r="R60" i="26"/>
  <c r="Q60" i="26"/>
  <c r="N60" i="26"/>
  <c r="M60" i="26"/>
  <c r="L60" i="26"/>
  <c r="K60" i="26"/>
  <c r="Y59" i="26"/>
  <c r="Q59" i="26"/>
  <c r="I59" i="26"/>
  <c r="Y58" i="26"/>
  <c r="Q58" i="26"/>
  <c r="I58" i="26"/>
  <c r="Y57" i="26"/>
  <c r="Q57" i="26"/>
  <c r="I57" i="26"/>
  <c r="Y56" i="26"/>
  <c r="Q56" i="26"/>
  <c r="I56" i="26"/>
  <c r="Y55" i="26"/>
  <c r="Q55" i="26"/>
  <c r="I55" i="26"/>
  <c r="E55" i="26"/>
  <c r="C55" i="26"/>
  <c r="Y54" i="26"/>
  <c r="Q54" i="26"/>
  <c r="I54" i="26"/>
  <c r="Y53" i="26"/>
  <c r="Q53" i="26"/>
  <c r="I53" i="26"/>
  <c r="Y52" i="26"/>
  <c r="Q52" i="26"/>
  <c r="I52" i="26"/>
  <c r="Y51" i="26"/>
  <c r="Q51" i="26"/>
  <c r="I51" i="26"/>
  <c r="Y50" i="26"/>
  <c r="Q50" i="26"/>
  <c r="J50" i="26"/>
  <c r="J60" i="26" s="1"/>
  <c r="I60" i="26" s="1"/>
  <c r="D49" i="26" s="1"/>
  <c r="D55" i="26" s="1"/>
  <c r="D50" i="26"/>
  <c r="E44" i="26"/>
  <c r="D44" i="26"/>
  <c r="C44" i="26"/>
  <c r="E85" i="25"/>
  <c r="E87" i="25" s="1"/>
  <c r="D85" i="25"/>
  <c r="C85" i="25"/>
  <c r="C87" i="25" s="1"/>
  <c r="E80" i="25"/>
  <c r="E86" i="25" s="1"/>
  <c r="D80" i="25"/>
  <c r="C80" i="25"/>
  <c r="C86" i="25" s="1"/>
  <c r="V74" i="25"/>
  <c r="U74" i="25"/>
  <c r="T74" i="25"/>
  <c r="S74" i="25"/>
  <c r="R74" i="25"/>
  <c r="Q74" i="25" s="1"/>
  <c r="D53" i="25" s="1"/>
  <c r="N74" i="25"/>
  <c r="M74" i="25"/>
  <c r="L74" i="25"/>
  <c r="K74" i="25"/>
  <c r="J74" i="25"/>
  <c r="I74" i="25" s="1"/>
  <c r="D51" i="25" s="1"/>
  <c r="Q73" i="25"/>
  <c r="I73" i="25"/>
  <c r="Q72" i="25"/>
  <c r="I72" i="25"/>
  <c r="Q71" i="25"/>
  <c r="I71" i="25"/>
  <c r="Q70" i="25"/>
  <c r="I70" i="25"/>
  <c r="Q69" i="25"/>
  <c r="I69" i="25"/>
  <c r="Q68" i="25"/>
  <c r="I68" i="25"/>
  <c r="E68" i="25"/>
  <c r="D68" i="25"/>
  <c r="C68" i="25"/>
  <c r="Q67" i="25"/>
  <c r="I67" i="25"/>
  <c r="Q66" i="25"/>
  <c r="I66" i="25"/>
  <c r="Q65" i="25"/>
  <c r="I65" i="25"/>
  <c r="Q64" i="25"/>
  <c r="I64" i="25"/>
  <c r="AD60" i="25"/>
  <c r="AC60" i="25"/>
  <c r="AB60" i="25"/>
  <c r="AA60" i="25"/>
  <c r="Z60" i="25"/>
  <c r="Y60" i="25"/>
  <c r="D52" i="25" s="1"/>
  <c r="V60" i="25"/>
  <c r="U60" i="25"/>
  <c r="T60" i="25"/>
  <c r="S60" i="25"/>
  <c r="R60" i="25"/>
  <c r="Q60" i="25"/>
  <c r="N60" i="25"/>
  <c r="M60" i="25"/>
  <c r="L60" i="25"/>
  <c r="K60" i="25"/>
  <c r="Y59" i="25"/>
  <c r="Q59" i="25"/>
  <c r="I59" i="25"/>
  <c r="Y58" i="25"/>
  <c r="Q58" i="25"/>
  <c r="I58" i="25"/>
  <c r="Y57" i="25"/>
  <c r="Q57" i="25"/>
  <c r="I57" i="25"/>
  <c r="Y56" i="25"/>
  <c r="Q56" i="25"/>
  <c r="I56" i="25"/>
  <c r="Y55" i="25"/>
  <c r="Q55" i="25"/>
  <c r="I55" i="25"/>
  <c r="E55" i="25"/>
  <c r="C55" i="25"/>
  <c r="Y54" i="25"/>
  <c r="Q54" i="25"/>
  <c r="I54" i="25"/>
  <c r="Y53" i="25"/>
  <c r="Q53" i="25"/>
  <c r="I53" i="25"/>
  <c r="Y52" i="25"/>
  <c r="Q52" i="25"/>
  <c r="I52" i="25"/>
  <c r="Y51" i="25"/>
  <c r="Q51" i="25"/>
  <c r="I51" i="25"/>
  <c r="Y50" i="25"/>
  <c r="Q50" i="25"/>
  <c r="J50" i="25"/>
  <c r="J60" i="25" s="1"/>
  <c r="I60" i="25" s="1"/>
  <c r="D49" i="25" s="1"/>
  <c r="D55" i="25" s="1"/>
  <c r="D50" i="25"/>
  <c r="E44" i="25"/>
  <c r="D44" i="25"/>
  <c r="C44" i="25"/>
  <c r="E85" i="24"/>
  <c r="E87" i="24" s="1"/>
  <c r="D85" i="24"/>
  <c r="C85" i="24"/>
  <c r="C87" i="24" s="1"/>
  <c r="E80" i="24"/>
  <c r="E86" i="24" s="1"/>
  <c r="D80" i="24"/>
  <c r="C80" i="24"/>
  <c r="C86" i="24" s="1"/>
  <c r="V74" i="24"/>
  <c r="U74" i="24"/>
  <c r="T74" i="24"/>
  <c r="S74" i="24"/>
  <c r="R74" i="24"/>
  <c r="Q74" i="24" s="1"/>
  <c r="D53" i="24" s="1"/>
  <c r="N74" i="24"/>
  <c r="M74" i="24"/>
  <c r="L74" i="24"/>
  <c r="K74" i="24"/>
  <c r="J74" i="24"/>
  <c r="I74" i="24" s="1"/>
  <c r="D51" i="24" s="1"/>
  <c r="Q73" i="24"/>
  <c r="I73" i="24"/>
  <c r="Q72" i="24"/>
  <c r="I72" i="24"/>
  <c r="Q71" i="24"/>
  <c r="I71" i="24"/>
  <c r="Q70" i="24"/>
  <c r="I70" i="24"/>
  <c r="Q69" i="24"/>
  <c r="I69" i="24"/>
  <c r="Q68" i="24"/>
  <c r="I68" i="24"/>
  <c r="E68" i="24"/>
  <c r="D68" i="24"/>
  <c r="C68" i="24"/>
  <c r="Q67" i="24"/>
  <c r="I67" i="24"/>
  <c r="Q66" i="24"/>
  <c r="I66" i="24"/>
  <c r="Q65" i="24"/>
  <c r="I65" i="24"/>
  <c r="Q64" i="24"/>
  <c r="I64" i="24"/>
  <c r="AD60" i="24"/>
  <c r="AC60" i="24"/>
  <c r="AB60" i="24"/>
  <c r="AA60" i="24"/>
  <c r="Z60" i="24"/>
  <c r="Y60" i="24"/>
  <c r="D52" i="24" s="1"/>
  <c r="V60" i="24"/>
  <c r="U60" i="24"/>
  <c r="T60" i="24"/>
  <c r="S60" i="24"/>
  <c r="R60" i="24"/>
  <c r="Q60" i="24"/>
  <c r="N60" i="24"/>
  <c r="M60" i="24"/>
  <c r="L60" i="24"/>
  <c r="K60" i="24"/>
  <c r="Y59" i="24"/>
  <c r="Q59" i="24"/>
  <c r="I59" i="24"/>
  <c r="Y58" i="24"/>
  <c r="Q58" i="24"/>
  <c r="I58" i="24"/>
  <c r="Y57" i="24"/>
  <c r="Q57" i="24"/>
  <c r="I57" i="24"/>
  <c r="Y56" i="24"/>
  <c r="Q56" i="24"/>
  <c r="I56" i="24"/>
  <c r="Y55" i="24"/>
  <c r="Q55" i="24"/>
  <c r="I55" i="24"/>
  <c r="E55" i="24"/>
  <c r="C55" i="24"/>
  <c r="Y54" i="24"/>
  <c r="Q54" i="24"/>
  <c r="I54" i="24"/>
  <c r="Y53" i="24"/>
  <c r="Q53" i="24"/>
  <c r="I53" i="24"/>
  <c r="Y52" i="24"/>
  <c r="Q52" i="24"/>
  <c r="I52" i="24"/>
  <c r="Y51" i="24"/>
  <c r="Q51" i="24"/>
  <c r="I51" i="24"/>
  <c r="Y50" i="24"/>
  <c r="Q50" i="24"/>
  <c r="J50" i="24"/>
  <c r="J60" i="24" s="1"/>
  <c r="I60" i="24" s="1"/>
  <c r="D49" i="24" s="1"/>
  <c r="D55" i="24" s="1"/>
  <c r="D50" i="24"/>
  <c r="E44" i="24"/>
  <c r="D44" i="24"/>
  <c r="C44" i="24"/>
  <c r="E85" i="23"/>
  <c r="D85" i="23"/>
  <c r="C85" i="23"/>
  <c r="E80" i="23"/>
  <c r="E86" i="23" s="1"/>
  <c r="D80" i="23"/>
  <c r="C80" i="23"/>
  <c r="C86" i="23" s="1"/>
  <c r="V74" i="23"/>
  <c r="U74" i="23"/>
  <c r="T74" i="23"/>
  <c r="S74" i="23"/>
  <c r="R74" i="23"/>
  <c r="Q74" i="23" s="1"/>
  <c r="D53" i="23" s="1"/>
  <c r="N74" i="23"/>
  <c r="M74" i="23"/>
  <c r="L74" i="23"/>
  <c r="K74" i="23"/>
  <c r="J74" i="23"/>
  <c r="I74" i="23" s="1"/>
  <c r="D51" i="23" s="1"/>
  <c r="Q73" i="23"/>
  <c r="I73" i="23"/>
  <c r="Q72" i="23"/>
  <c r="I72" i="23"/>
  <c r="Q71" i="23"/>
  <c r="I71" i="23"/>
  <c r="Q70" i="23"/>
  <c r="I70" i="23"/>
  <c r="Q69" i="23"/>
  <c r="I69" i="23"/>
  <c r="Q68" i="23"/>
  <c r="I68" i="23"/>
  <c r="E68" i="23"/>
  <c r="D68" i="23"/>
  <c r="C68" i="23"/>
  <c r="Q67" i="23"/>
  <c r="I67" i="23"/>
  <c r="Q66" i="23"/>
  <c r="I66" i="23"/>
  <c r="Q65" i="23"/>
  <c r="I65" i="23"/>
  <c r="Q64" i="23"/>
  <c r="I64" i="23"/>
  <c r="AD60" i="23"/>
  <c r="AC60" i="23"/>
  <c r="AB60" i="23"/>
  <c r="AA60" i="23"/>
  <c r="Z60" i="23"/>
  <c r="Y60" i="23"/>
  <c r="D52" i="23" s="1"/>
  <c r="V60" i="23"/>
  <c r="U60" i="23"/>
  <c r="T60" i="23"/>
  <c r="S60" i="23"/>
  <c r="R60" i="23"/>
  <c r="Q60" i="23"/>
  <c r="N60" i="23"/>
  <c r="M60" i="23"/>
  <c r="L60" i="23"/>
  <c r="K60" i="23"/>
  <c r="Y59" i="23"/>
  <c r="Q59" i="23"/>
  <c r="I59" i="23"/>
  <c r="Y58" i="23"/>
  <c r="Q58" i="23"/>
  <c r="I58" i="23"/>
  <c r="Y57" i="23"/>
  <c r="Q57" i="23"/>
  <c r="I57" i="23"/>
  <c r="Y56" i="23"/>
  <c r="Q56" i="23"/>
  <c r="I56" i="23"/>
  <c r="Y55" i="23"/>
  <c r="Q55" i="23"/>
  <c r="I55" i="23"/>
  <c r="E55" i="23"/>
  <c r="C55" i="23"/>
  <c r="Y54" i="23"/>
  <c r="Q54" i="23"/>
  <c r="I54" i="23"/>
  <c r="Y53" i="23"/>
  <c r="Q53" i="23"/>
  <c r="I53" i="23"/>
  <c r="Y52" i="23"/>
  <c r="Q52" i="23"/>
  <c r="I52" i="23"/>
  <c r="Y51" i="23"/>
  <c r="Q51" i="23"/>
  <c r="I51" i="23"/>
  <c r="Y50" i="23"/>
  <c r="Q50" i="23"/>
  <c r="J50" i="23"/>
  <c r="J60" i="23" s="1"/>
  <c r="I60" i="23" s="1"/>
  <c r="D49" i="23" s="1"/>
  <c r="D50" i="23"/>
  <c r="E44" i="23"/>
  <c r="D44" i="23"/>
  <c r="C44" i="23"/>
  <c r="E85" i="22"/>
  <c r="E87" i="22" s="1"/>
  <c r="D85" i="22"/>
  <c r="C85" i="22"/>
  <c r="C87" i="22" s="1"/>
  <c r="E80" i="22"/>
  <c r="E86" i="22" s="1"/>
  <c r="D80" i="22"/>
  <c r="C80" i="22"/>
  <c r="C86" i="22" s="1"/>
  <c r="V74" i="22"/>
  <c r="U74" i="22"/>
  <c r="T74" i="22"/>
  <c r="S74" i="22"/>
  <c r="R74" i="22"/>
  <c r="Q74" i="22" s="1"/>
  <c r="D53" i="22" s="1"/>
  <c r="N74" i="22"/>
  <c r="M74" i="22"/>
  <c r="L74" i="22"/>
  <c r="K74" i="22"/>
  <c r="J74" i="22"/>
  <c r="I74" i="22" s="1"/>
  <c r="D51" i="22" s="1"/>
  <c r="Q73" i="22"/>
  <c r="I73" i="22"/>
  <c r="Q72" i="22"/>
  <c r="I72" i="22"/>
  <c r="Q71" i="22"/>
  <c r="I71" i="22"/>
  <c r="Q70" i="22"/>
  <c r="I70" i="22"/>
  <c r="Q69" i="22"/>
  <c r="I69" i="22"/>
  <c r="Q68" i="22"/>
  <c r="I68" i="22"/>
  <c r="E68" i="22"/>
  <c r="D68" i="22"/>
  <c r="C68" i="22"/>
  <c r="Q67" i="22"/>
  <c r="I67" i="22"/>
  <c r="Q66" i="22"/>
  <c r="I66" i="22"/>
  <c r="Q65" i="22"/>
  <c r="I65" i="22"/>
  <c r="Q64" i="22"/>
  <c r="I64" i="22"/>
  <c r="AD60" i="22"/>
  <c r="AC60" i="22"/>
  <c r="AB60" i="22"/>
  <c r="AA60" i="22"/>
  <c r="Z60" i="22"/>
  <c r="Y60" i="22"/>
  <c r="D52" i="22" s="1"/>
  <c r="V60" i="22"/>
  <c r="U60" i="22"/>
  <c r="T60" i="22"/>
  <c r="S60" i="22"/>
  <c r="R60" i="22"/>
  <c r="Q60" i="22"/>
  <c r="N60" i="22"/>
  <c r="M60" i="22"/>
  <c r="L60" i="22"/>
  <c r="K60" i="22"/>
  <c r="Y59" i="22"/>
  <c r="Q59" i="22"/>
  <c r="I59" i="22"/>
  <c r="Y58" i="22"/>
  <c r="Q58" i="22"/>
  <c r="I58" i="22"/>
  <c r="Y57" i="22"/>
  <c r="Q57" i="22"/>
  <c r="I57" i="22"/>
  <c r="Y56" i="22"/>
  <c r="Q56" i="22"/>
  <c r="I56" i="22"/>
  <c r="Y55" i="22"/>
  <c r="Q55" i="22"/>
  <c r="I55" i="22"/>
  <c r="E55" i="22"/>
  <c r="C55" i="22"/>
  <c r="Y54" i="22"/>
  <c r="Q54" i="22"/>
  <c r="I54" i="22"/>
  <c r="Y53" i="22"/>
  <c r="Q53" i="22"/>
  <c r="I53" i="22"/>
  <c r="Y52" i="22"/>
  <c r="Q52" i="22"/>
  <c r="I52" i="22"/>
  <c r="Y51" i="22"/>
  <c r="Q51" i="22"/>
  <c r="I51" i="22"/>
  <c r="Y50" i="22"/>
  <c r="Q50" i="22"/>
  <c r="J50" i="22"/>
  <c r="J60" i="22" s="1"/>
  <c r="I60" i="22" s="1"/>
  <c r="D49" i="22" s="1"/>
  <c r="D55" i="22" s="1"/>
  <c r="D50" i="22"/>
  <c r="E44" i="22"/>
  <c r="D44" i="22"/>
  <c r="C44" i="22"/>
  <c r="E85" i="21"/>
  <c r="E87" i="21" s="1"/>
  <c r="D85" i="21"/>
  <c r="C85" i="21"/>
  <c r="C87" i="21" s="1"/>
  <c r="E80" i="21"/>
  <c r="E86" i="21" s="1"/>
  <c r="D80" i="21"/>
  <c r="C80" i="21"/>
  <c r="C86" i="21" s="1"/>
  <c r="V74" i="21"/>
  <c r="U74" i="21"/>
  <c r="T74" i="21"/>
  <c r="S74" i="21"/>
  <c r="R74" i="21"/>
  <c r="Q74" i="21" s="1"/>
  <c r="D53" i="21" s="1"/>
  <c r="N74" i="21"/>
  <c r="M74" i="21"/>
  <c r="L74" i="21"/>
  <c r="K74" i="21"/>
  <c r="J74" i="21"/>
  <c r="I74" i="21" s="1"/>
  <c r="D51" i="21" s="1"/>
  <c r="Q73" i="21"/>
  <c r="I73" i="21"/>
  <c r="Q72" i="21"/>
  <c r="I72" i="21"/>
  <c r="Q71" i="21"/>
  <c r="I71" i="21"/>
  <c r="Q70" i="21"/>
  <c r="I70" i="21"/>
  <c r="Q69" i="21"/>
  <c r="I69" i="21"/>
  <c r="Q68" i="21"/>
  <c r="I68" i="21"/>
  <c r="E68" i="21"/>
  <c r="D68" i="21"/>
  <c r="C68" i="21"/>
  <c r="Q67" i="21"/>
  <c r="I67" i="21"/>
  <c r="Q66" i="21"/>
  <c r="I66" i="21"/>
  <c r="Q65" i="21"/>
  <c r="I65" i="21"/>
  <c r="Q64" i="21"/>
  <c r="I64" i="21"/>
  <c r="AD60" i="21"/>
  <c r="AC60" i="21"/>
  <c r="AB60" i="21"/>
  <c r="AA60" i="21"/>
  <c r="Z60" i="21"/>
  <c r="Y60" i="21"/>
  <c r="D52" i="21" s="1"/>
  <c r="V60" i="21"/>
  <c r="U60" i="21"/>
  <c r="T60" i="21"/>
  <c r="S60" i="21"/>
  <c r="R60" i="21"/>
  <c r="Q60" i="21"/>
  <c r="N60" i="21"/>
  <c r="M60" i="21"/>
  <c r="L60" i="21"/>
  <c r="K60" i="21"/>
  <c r="Y59" i="21"/>
  <c r="Q59" i="21"/>
  <c r="I59" i="21"/>
  <c r="Y58" i="21"/>
  <c r="Q58" i="21"/>
  <c r="I58" i="21"/>
  <c r="Y57" i="21"/>
  <c r="Q57" i="21"/>
  <c r="I57" i="21"/>
  <c r="Y56" i="21"/>
  <c r="Q56" i="21"/>
  <c r="I56" i="21"/>
  <c r="Y55" i="21"/>
  <c r="Q55" i="21"/>
  <c r="I55" i="21"/>
  <c r="E55" i="21"/>
  <c r="C55" i="21"/>
  <c r="Y54" i="21"/>
  <c r="Q54" i="21"/>
  <c r="I54" i="21"/>
  <c r="Y53" i="21"/>
  <c r="Q53" i="21"/>
  <c r="I53" i="21"/>
  <c r="Y52" i="21"/>
  <c r="Q52" i="21"/>
  <c r="I52" i="21"/>
  <c r="Y51" i="21"/>
  <c r="Q51" i="21"/>
  <c r="I51" i="21"/>
  <c r="Y50" i="21"/>
  <c r="Q50" i="21"/>
  <c r="J50" i="21"/>
  <c r="J60" i="21" s="1"/>
  <c r="I60" i="21" s="1"/>
  <c r="D49" i="21" s="1"/>
  <c r="D55" i="21" s="1"/>
  <c r="D50" i="21"/>
  <c r="E44" i="21"/>
  <c r="D44" i="21"/>
  <c r="C44" i="21"/>
  <c r="E85" i="20"/>
  <c r="D85" i="20"/>
  <c r="C85" i="20"/>
  <c r="E80" i="20"/>
  <c r="E86" i="20" s="1"/>
  <c r="D80" i="20"/>
  <c r="C80" i="20"/>
  <c r="C86" i="20" s="1"/>
  <c r="V74" i="20"/>
  <c r="U74" i="20"/>
  <c r="T74" i="20"/>
  <c r="S74" i="20"/>
  <c r="R74" i="20"/>
  <c r="Q74" i="20" s="1"/>
  <c r="D53" i="20" s="1"/>
  <c r="N74" i="20"/>
  <c r="M74" i="20"/>
  <c r="L74" i="20"/>
  <c r="K74" i="20"/>
  <c r="J74" i="20"/>
  <c r="I74" i="20" s="1"/>
  <c r="D51" i="20" s="1"/>
  <c r="Q73" i="20"/>
  <c r="I73" i="20"/>
  <c r="Q72" i="20"/>
  <c r="I72" i="20"/>
  <c r="Q71" i="20"/>
  <c r="I71" i="20"/>
  <c r="Q70" i="20"/>
  <c r="I70" i="20"/>
  <c r="Q69" i="20"/>
  <c r="I69" i="20"/>
  <c r="Q68" i="20"/>
  <c r="I68" i="20"/>
  <c r="E68" i="20"/>
  <c r="D68" i="20"/>
  <c r="C68" i="20"/>
  <c r="Q67" i="20"/>
  <c r="I67" i="20"/>
  <c r="Q66" i="20"/>
  <c r="I66" i="20"/>
  <c r="Q65" i="20"/>
  <c r="I65" i="20"/>
  <c r="Q64" i="20"/>
  <c r="I64" i="20"/>
  <c r="AD60" i="20"/>
  <c r="AC60" i="20"/>
  <c r="AB60" i="20"/>
  <c r="AA60" i="20"/>
  <c r="Z60" i="20"/>
  <c r="Y60" i="20"/>
  <c r="D52" i="20" s="1"/>
  <c r="V60" i="20"/>
  <c r="U60" i="20"/>
  <c r="T60" i="20"/>
  <c r="S60" i="20"/>
  <c r="R60" i="20"/>
  <c r="Q60" i="20"/>
  <c r="N60" i="20"/>
  <c r="M60" i="20"/>
  <c r="L60" i="20"/>
  <c r="K60" i="20"/>
  <c r="Y59" i="20"/>
  <c r="Q59" i="20"/>
  <c r="I59" i="20"/>
  <c r="Y58" i="20"/>
  <c r="Q58" i="20"/>
  <c r="I58" i="20"/>
  <c r="Y57" i="20"/>
  <c r="Q57" i="20"/>
  <c r="I57" i="20"/>
  <c r="Y56" i="20"/>
  <c r="Q56" i="20"/>
  <c r="I56" i="20"/>
  <c r="Y55" i="20"/>
  <c r="Q55" i="20"/>
  <c r="I55" i="20"/>
  <c r="E55" i="20"/>
  <c r="C55" i="20"/>
  <c r="Y54" i="20"/>
  <c r="Q54" i="20"/>
  <c r="I54" i="20"/>
  <c r="Y53" i="20"/>
  <c r="Q53" i="20"/>
  <c r="I53" i="20"/>
  <c r="Y52" i="20"/>
  <c r="Q52" i="20"/>
  <c r="I52" i="20"/>
  <c r="Y51" i="20"/>
  <c r="Q51" i="20"/>
  <c r="I51" i="20"/>
  <c r="Y50" i="20"/>
  <c r="Q50" i="20"/>
  <c r="J50" i="20"/>
  <c r="J60" i="20" s="1"/>
  <c r="I60" i="20" s="1"/>
  <c r="D49" i="20" s="1"/>
  <c r="D50" i="20"/>
  <c r="E44" i="20"/>
  <c r="D44" i="20"/>
  <c r="C44" i="20"/>
  <c r="E85" i="19"/>
  <c r="D85" i="19"/>
  <c r="C85" i="19"/>
  <c r="E80" i="19"/>
  <c r="E86" i="19" s="1"/>
  <c r="D80" i="19"/>
  <c r="C80" i="19"/>
  <c r="C86" i="19" s="1"/>
  <c r="V74" i="19"/>
  <c r="U74" i="19"/>
  <c r="T74" i="19"/>
  <c r="S74" i="19"/>
  <c r="R74" i="19"/>
  <c r="Q74" i="19" s="1"/>
  <c r="D53" i="19" s="1"/>
  <c r="N74" i="19"/>
  <c r="M74" i="19"/>
  <c r="L74" i="19"/>
  <c r="K74" i="19"/>
  <c r="J74" i="19"/>
  <c r="I74" i="19" s="1"/>
  <c r="D51" i="19" s="1"/>
  <c r="Q73" i="19"/>
  <c r="I73" i="19"/>
  <c r="Q72" i="19"/>
  <c r="I72" i="19"/>
  <c r="Q71" i="19"/>
  <c r="I71" i="19"/>
  <c r="Q70" i="19"/>
  <c r="I70" i="19"/>
  <c r="Q69" i="19"/>
  <c r="I69" i="19"/>
  <c r="Q68" i="19"/>
  <c r="I68" i="19"/>
  <c r="E68" i="19"/>
  <c r="D68" i="19"/>
  <c r="C68" i="19"/>
  <c r="Q67" i="19"/>
  <c r="I67" i="19"/>
  <c r="Q66" i="19"/>
  <c r="I66" i="19"/>
  <c r="Q65" i="19"/>
  <c r="I65" i="19"/>
  <c r="Q64" i="19"/>
  <c r="I64" i="19"/>
  <c r="AD60" i="19"/>
  <c r="AC60" i="19"/>
  <c r="AB60" i="19"/>
  <c r="AA60" i="19"/>
  <c r="Z60" i="19"/>
  <c r="Y60" i="19"/>
  <c r="D52" i="19" s="1"/>
  <c r="V60" i="19"/>
  <c r="U60" i="19"/>
  <c r="T60" i="19"/>
  <c r="S60" i="19"/>
  <c r="R60" i="19"/>
  <c r="Q60" i="19"/>
  <c r="N60" i="19"/>
  <c r="M60" i="19"/>
  <c r="L60" i="19"/>
  <c r="K60" i="19"/>
  <c r="Y59" i="19"/>
  <c r="Q59" i="19"/>
  <c r="I59" i="19"/>
  <c r="Y58" i="19"/>
  <c r="Q58" i="19"/>
  <c r="I58" i="19"/>
  <c r="Y57" i="19"/>
  <c r="Q57" i="19"/>
  <c r="I57" i="19"/>
  <c r="Y56" i="19"/>
  <c r="Q56" i="19"/>
  <c r="I56" i="19"/>
  <c r="Y55" i="19"/>
  <c r="Q55" i="19"/>
  <c r="I55" i="19"/>
  <c r="E55" i="19"/>
  <c r="C55" i="19"/>
  <c r="Y54" i="19"/>
  <c r="Q54" i="19"/>
  <c r="I54" i="19"/>
  <c r="Y53" i="19"/>
  <c r="Q53" i="19"/>
  <c r="I53" i="19"/>
  <c r="Y52" i="19"/>
  <c r="Q52" i="19"/>
  <c r="I52" i="19"/>
  <c r="Y51" i="19"/>
  <c r="Q51" i="19"/>
  <c r="I51" i="19"/>
  <c r="Y50" i="19"/>
  <c r="Q50" i="19"/>
  <c r="J50" i="19"/>
  <c r="J60" i="19" s="1"/>
  <c r="I60" i="19" s="1"/>
  <c r="D49" i="19" s="1"/>
  <c r="D50" i="19"/>
  <c r="E44" i="19"/>
  <c r="D44" i="19"/>
  <c r="C44" i="19"/>
  <c r="E85" i="18"/>
  <c r="E87" i="18" s="1"/>
  <c r="D85" i="18"/>
  <c r="C85" i="18"/>
  <c r="C87" i="18" s="1"/>
  <c r="E80" i="18"/>
  <c r="E86" i="18" s="1"/>
  <c r="D80" i="18"/>
  <c r="C80" i="18"/>
  <c r="C86" i="18" s="1"/>
  <c r="V74" i="18"/>
  <c r="U74" i="18"/>
  <c r="T74" i="18"/>
  <c r="S74" i="18"/>
  <c r="R74" i="18"/>
  <c r="Q74" i="18" s="1"/>
  <c r="D53" i="18" s="1"/>
  <c r="N74" i="18"/>
  <c r="M74" i="18"/>
  <c r="L74" i="18"/>
  <c r="K74" i="18"/>
  <c r="J74" i="18"/>
  <c r="I74" i="18" s="1"/>
  <c r="D51" i="18" s="1"/>
  <c r="Q73" i="18"/>
  <c r="I73" i="18"/>
  <c r="Q72" i="18"/>
  <c r="I72" i="18"/>
  <c r="Q71" i="18"/>
  <c r="I71" i="18"/>
  <c r="Q70" i="18"/>
  <c r="I70" i="18"/>
  <c r="Q69" i="18"/>
  <c r="I69" i="18"/>
  <c r="Q68" i="18"/>
  <c r="I68" i="18"/>
  <c r="E68" i="18"/>
  <c r="D68" i="18"/>
  <c r="C68" i="18"/>
  <c r="Q67" i="18"/>
  <c r="I67" i="18"/>
  <c r="Q66" i="18"/>
  <c r="I66" i="18"/>
  <c r="Q65" i="18"/>
  <c r="I65" i="18"/>
  <c r="Q64" i="18"/>
  <c r="I64" i="18"/>
  <c r="AD60" i="18"/>
  <c r="AC60" i="18"/>
  <c r="AB60" i="18"/>
  <c r="AA60" i="18"/>
  <c r="Z60" i="18"/>
  <c r="Y60" i="18"/>
  <c r="D52" i="18" s="1"/>
  <c r="V60" i="18"/>
  <c r="U60" i="18"/>
  <c r="T60" i="18"/>
  <c r="S60" i="18"/>
  <c r="R60" i="18"/>
  <c r="Q60" i="18"/>
  <c r="N60" i="18"/>
  <c r="M60" i="18"/>
  <c r="L60" i="18"/>
  <c r="K60" i="18"/>
  <c r="Y59" i="18"/>
  <c r="Q59" i="18"/>
  <c r="I59" i="18"/>
  <c r="Y58" i="18"/>
  <c r="Q58" i="18"/>
  <c r="I58" i="18"/>
  <c r="Y57" i="18"/>
  <c r="Q57" i="18"/>
  <c r="I57" i="18"/>
  <c r="Y56" i="18"/>
  <c r="Q56" i="18"/>
  <c r="I56" i="18"/>
  <c r="Y55" i="18"/>
  <c r="Q55" i="18"/>
  <c r="I55" i="18"/>
  <c r="E55" i="18"/>
  <c r="C55" i="18"/>
  <c r="Y54" i="18"/>
  <c r="Q54" i="18"/>
  <c r="I54" i="18"/>
  <c r="Y53" i="18"/>
  <c r="Q53" i="18"/>
  <c r="I53" i="18"/>
  <c r="Y52" i="18"/>
  <c r="Q52" i="18"/>
  <c r="I52" i="18"/>
  <c r="Y51" i="18"/>
  <c r="Q51" i="18"/>
  <c r="I51" i="18"/>
  <c r="Y50" i="18"/>
  <c r="Q50" i="18"/>
  <c r="J50" i="18"/>
  <c r="J60" i="18" s="1"/>
  <c r="I60" i="18" s="1"/>
  <c r="D49" i="18" s="1"/>
  <c r="D55" i="18" s="1"/>
  <c r="D50" i="18"/>
  <c r="E44" i="18"/>
  <c r="D44" i="18"/>
  <c r="C44" i="18"/>
  <c r="E85" i="17"/>
  <c r="E87" i="17" s="1"/>
  <c r="D85" i="17"/>
  <c r="C85" i="17"/>
  <c r="C87" i="17" s="1"/>
  <c r="E80" i="17"/>
  <c r="E86" i="17" s="1"/>
  <c r="D80" i="17"/>
  <c r="C80" i="17"/>
  <c r="C86" i="17" s="1"/>
  <c r="V74" i="17"/>
  <c r="U74" i="17"/>
  <c r="T74" i="17"/>
  <c r="S74" i="17"/>
  <c r="R74" i="17"/>
  <c r="Q74" i="17" s="1"/>
  <c r="D53" i="17" s="1"/>
  <c r="N74" i="17"/>
  <c r="M74" i="17"/>
  <c r="L74" i="17"/>
  <c r="K74" i="17"/>
  <c r="J74" i="17"/>
  <c r="I74" i="17" s="1"/>
  <c r="D51" i="17" s="1"/>
  <c r="Q73" i="17"/>
  <c r="I73" i="17"/>
  <c r="Q72" i="17"/>
  <c r="I72" i="17"/>
  <c r="Q71" i="17"/>
  <c r="I71" i="17"/>
  <c r="Q70" i="17"/>
  <c r="I70" i="17"/>
  <c r="Q69" i="17"/>
  <c r="I69" i="17"/>
  <c r="Q68" i="17"/>
  <c r="I68" i="17"/>
  <c r="E68" i="17"/>
  <c r="D68" i="17"/>
  <c r="C68" i="17"/>
  <c r="Q67" i="17"/>
  <c r="I67" i="17"/>
  <c r="Q66" i="17"/>
  <c r="I66" i="17"/>
  <c r="Q65" i="17"/>
  <c r="I65" i="17"/>
  <c r="Q64" i="17"/>
  <c r="I64" i="17"/>
  <c r="AD60" i="17"/>
  <c r="AC60" i="17"/>
  <c r="AB60" i="17"/>
  <c r="AA60" i="17"/>
  <c r="Z60" i="17"/>
  <c r="Y60" i="17"/>
  <c r="D52" i="17" s="1"/>
  <c r="V60" i="17"/>
  <c r="U60" i="17"/>
  <c r="T60" i="17"/>
  <c r="S60" i="17"/>
  <c r="R60" i="17"/>
  <c r="Q60" i="17"/>
  <c r="N60" i="17"/>
  <c r="M60" i="17"/>
  <c r="L60" i="17"/>
  <c r="K60" i="17"/>
  <c r="Y59" i="17"/>
  <c r="Q59" i="17"/>
  <c r="I59" i="17"/>
  <c r="Y58" i="17"/>
  <c r="Q58" i="17"/>
  <c r="I58" i="17"/>
  <c r="Y57" i="17"/>
  <c r="Q57" i="17"/>
  <c r="I57" i="17"/>
  <c r="Y56" i="17"/>
  <c r="Q56" i="17"/>
  <c r="I56" i="17"/>
  <c r="Y55" i="17"/>
  <c r="Q55" i="17"/>
  <c r="I55" i="17"/>
  <c r="E55" i="17"/>
  <c r="C55" i="17"/>
  <c r="Y54" i="17"/>
  <c r="Q54" i="17"/>
  <c r="I54" i="17"/>
  <c r="Y53" i="17"/>
  <c r="Q53" i="17"/>
  <c r="I53" i="17"/>
  <c r="Y52" i="17"/>
  <c r="Q52" i="17"/>
  <c r="I52" i="17"/>
  <c r="Y51" i="17"/>
  <c r="Q51" i="17"/>
  <c r="I51" i="17"/>
  <c r="Y50" i="17"/>
  <c r="Q50" i="17"/>
  <c r="J50" i="17"/>
  <c r="J60" i="17" s="1"/>
  <c r="I60" i="17" s="1"/>
  <c r="D49" i="17" s="1"/>
  <c r="D55" i="17" s="1"/>
  <c r="D50" i="17"/>
  <c r="E44" i="17"/>
  <c r="D44" i="17"/>
  <c r="C44" i="17"/>
  <c r="D53" i="2"/>
  <c r="D55" i="2" s="1"/>
  <c r="D86" i="2" s="1"/>
  <c r="D52" i="2"/>
  <c r="AD60" i="2"/>
  <c r="AC60" i="2"/>
  <c r="AB60" i="2"/>
  <c r="AA60" i="2"/>
  <c r="Z60" i="2"/>
  <c r="Y60" i="2" s="1"/>
  <c r="Y59" i="2"/>
  <c r="Y58" i="2"/>
  <c r="Y57" i="2"/>
  <c r="Y56" i="2"/>
  <c r="Y55" i="2"/>
  <c r="Y54" i="2"/>
  <c r="Y53" i="2"/>
  <c r="Y52" i="2"/>
  <c r="Y51" i="2"/>
  <c r="Y50" i="2"/>
  <c r="C86" i="2"/>
  <c r="E55" i="2"/>
  <c r="E86" i="2" s="1"/>
  <c r="C55" i="2"/>
  <c r="D55" i="27" l="1"/>
  <c r="D86" i="27"/>
  <c r="C87" i="27"/>
  <c r="E87" i="27"/>
  <c r="I50" i="27"/>
  <c r="D86" i="26"/>
  <c r="D87" i="26"/>
  <c r="L85" i="26"/>
  <c r="I50" i="26"/>
  <c r="D86" i="25"/>
  <c r="L85" i="25"/>
  <c r="I50" i="25"/>
  <c r="D86" i="24"/>
  <c r="L85" i="24"/>
  <c r="I50" i="24"/>
  <c r="D55" i="23"/>
  <c r="D86" i="23" s="1"/>
  <c r="C87" i="23"/>
  <c r="E87" i="23"/>
  <c r="I50" i="23"/>
  <c r="D86" i="22"/>
  <c r="L85" i="22"/>
  <c r="I50" i="22"/>
  <c r="D86" i="21"/>
  <c r="L85" i="21"/>
  <c r="I50" i="21"/>
  <c r="D55" i="20"/>
  <c r="D86" i="20"/>
  <c r="C87" i="20"/>
  <c r="E87" i="20"/>
  <c r="I50" i="20"/>
  <c r="D55" i="19"/>
  <c r="D86" i="19"/>
  <c r="C87" i="19"/>
  <c r="E87" i="19"/>
  <c r="I50" i="19"/>
  <c r="D86" i="18"/>
  <c r="L85" i="18"/>
  <c r="I50" i="18"/>
  <c r="D86" i="17"/>
  <c r="J85" i="17" s="1"/>
  <c r="D87" i="17"/>
  <c r="I50" i="17"/>
  <c r="L85" i="17"/>
  <c r="J50" i="2"/>
  <c r="K85" i="27" l="1"/>
  <c r="I85" i="27"/>
  <c r="J85" i="27"/>
  <c r="D87" i="27"/>
  <c r="L85" i="27"/>
  <c r="K85" i="26"/>
  <c r="I85" i="26"/>
  <c r="J85" i="26"/>
  <c r="K85" i="25"/>
  <c r="I85" i="25"/>
  <c r="J85" i="25"/>
  <c r="D87" i="25"/>
  <c r="K85" i="24"/>
  <c r="I85" i="24"/>
  <c r="J85" i="24"/>
  <c r="D87" i="24"/>
  <c r="K85" i="23"/>
  <c r="I85" i="23"/>
  <c r="J85" i="23"/>
  <c r="D87" i="23"/>
  <c r="L85" i="23"/>
  <c r="K85" i="22"/>
  <c r="I85" i="22"/>
  <c r="J85" i="22"/>
  <c r="D87" i="22"/>
  <c r="K85" i="21"/>
  <c r="I85" i="21"/>
  <c r="J85" i="21"/>
  <c r="D87" i="21"/>
  <c r="K85" i="20"/>
  <c r="I85" i="20"/>
  <c r="J85" i="20"/>
  <c r="D87" i="20"/>
  <c r="L85" i="20"/>
  <c r="K85" i="19"/>
  <c r="I85" i="19"/>
  <c r="J85" i="19"/>
  <c r="D87" i="19"/>
  <c r="L85" i="19"/>
  <c r="K85" i="18"/>
  <c r="I85" i="18"/>
  <c r="J85" i="18"/>
  <c r="D87" i="18"/>
  <c r="K85" i="17"/>
  <c r="I85" i="17"/>
  <c r="C10" i="3"/>
  <c r="C14" i="3" s="1"/>
  <c r="C17" i="3" l="1"/>
  <c r="C16" i="3"/>
  <c r="C15" i="3"/>
  <c r="C19" i="3"/>
  <c r="C23" i="3" s="1"/>
  <c r="E85" i="2"/>
  <c r="D85" i="2"/>
  <c r="C85" i="2"/>
  <c r="E80" i="2"/>
  <c r="D80" i="2"/>
  <c r="C80" i="2"/>
  <c r="E68" i="2"/>
  <c r="D68" i="2"/>
  <c r="C68" i="2"/>
  <c r="E44" i="2"/>
  <c r="D44" i="2"/>
  <c r="C44" i="2"/>
  <c r="V74" i="2"/>
  <c r="U74" i="2"/>
  <c r="T74" i="2"/>
  <c r="S74" i="2"/>
  <c r="R74" i="2"/>
  <c r="Q74" i="2" s="1"/>
  <c r="Q73" i="2"/>
  <c r="Q65" i="2"/>
  <c r="Q66" i="2"/>
  <c r="Q67" i="2"/>
  <c r="Q68" i="2"/>
  <c r="Q69" i="2"/>
  <c r="Q70" i="2"/>
  <c r="Q71" i="2"/>
  <c r="Q72" i="2"/>
  <c r="Q64" i="2"/>
  <c r="N74" i="2"/>
  <c r="M74" i="2"/>
  <c r="L74" i="2"/>
  <c r="K74" i="2"/>
  <c r="J74" i="2"/>
  <c r="I74" i="2" s="1"/>
  <c r="D51" i="2" s="1"/>
  <c r="I73" i="2"/>
  <c r="I72" i="2"/>
  <c r="I71" i="2"/>
  <c r="I70" i="2"/>
  <c r="I69" i="2"/>
  <c r="I68" i="2"/>
  <c r="I67" i="2"/>
  <c r="I66" i="2"/>
  <c r="I65" i="2"/>
  <c r="I64" i="2"/>
  <c r="V60" i="2"/>
  <c r="U60" i="2"/>
  <c r="T60" i="2"/>
  <c r="S60" i="2"/>
  <c r="R60" i="2"/>
  <c r="Q60" i="2" s="1"/>
  <c r="D50" i="2" s="1"/>
  <c r="Q59" i="2"/>
  <c r="Q58" i="2"/>
  <c r="Q57" i="2"/>
  <c r="Q56" i="2"/>
  <c r="Q55" i="2"/>
  <c r="Q54" i="2"/>
  <c r="Q53" i="2"/>
  <c r="Q52" i="2"/>
  <c r="Q51" i="2"/>
  <c r="Q50" i="2"/>
  <c r="C87" i="2" l="1"/>
  <c r="E87" i="2"/>
  <c r="N60" i="2"/>
  <c r="M60" i="2"/>
  <c r="L60" i="2"/>
  <c r="K60" i="2"/>
  <c r="J60" i="2"/>
  <c r="I51" i="2" l="1"/>
  <c r="I50" i="2"/>
  <c r="E31" i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" i="1"/>
  <c r="E63" i="1"/>
  <c r="E9" i="1"/>
  <c r="I52" i="2" l="1"/>
  <c r="J60" i="1"/>
  <c r="E22" i="1"/>
  <c r="J58" i="1"/>
  <c r="J56" i="1"/>
  <c r="J49" i="1"/>
  <c r="J43" i="1"/>
  <c r="J37" i="1"/>
  <c r="J30" i="1"/>
  <c r="E53" i="1"/>
  <c r="E45" i="1"/>
  <c r="E39" i="1"/>
  <c r="E32" i="1"/>
  <c r="J21" i="1"/>
  <c r="J6" i="1" s="1"/>
  <c r="I53" i="2" l="1"/>
  <c r="J62" i="1"/>
  <c r="J4" i="1"/>
  <c r="J8" i="1" s="1"/>
  <c r="I54" i="2" l="1"/>
  <c r="I55" i="2" l="1"/>
  <c r="I56" i="2" l="1"/>
  <c r="I57" i="2" l="1"/>
  <c r="I58" i="2" l="1"/>
  <c r="I60" i="2" l="1"/>
  <c r="D49" i="2" s="1"/>
  <c r="I59" i="2"/>
  <c r="K85" i="2" l="1"/>
  <c r="I85" i="2"/>
  <c r="L85" i="2"/>
  <c r="J85" i="2"/>
  <c r="D87" i="2"/>
</calcChain>
</file>

<file path=xl/sharedStrings.xml><?xml version="1.0" encoding="utf-8"?>
<sst xmlns="http://schemas.openxmlformats.org/spreadsheetml/2006/main" count="2313" uniqueCount="190">
  <si>
    <t>Koszt planowany</t>
  </si>
  <si>
    <t>Koszt rzeczywisty</t>
  </si>
  <si>
    <t>Różnica</t>
  </si>
  <si>
    <t>Przychód 1</t>
  </si>
  <si>
    <t>Spłata kredytu lub czynsz</t>
  </si>
  <si>
    <t>Telefon</t>
  </si>
  <si>
    <t>Gaz</t>
  </si>
  <si>
    <t>Woda i ścieki</t>
  </si>
  <si>
    <t>Telewizja kablowa</t>
  </si>
  <si>
    <t>Wywóz śmieci</t>
  </si>
  <si>
    <t>Konserwacja lub naprawy</t>
  </si>
  <si>
    <t>Materiały</t>
  </si>
  <si>
    <t>Inne</t>
  </si>
  <si>
    <t>Ubezpieczenie</t>
  </si>
  <si>
    <t>Licencje</t>
  </si>
  <si>
    <t>Paliwo</t>
  </si>
  <si>
    <t>Konserwacja</t>
  </si>
  <si>
    <t>Dom</t>
  </si>
  <si>
    <t>Zdrowie</t>
  </si>
  <si>
    <t>Życie</t>
  </si>
  <si>
    <t>Artykuły spożywcze</t>
  </si>
  <si>
    <t>Jedzenie</t>
  </si>
  <si>
    <t>Zabawki</t>
  </si>
  <si>
    <t>Opieka medyczna</t>
  </si>
  <si>
    <t>Pielęgnacja</t>
  </si>
  <si>
    <t>Ubrania</t>
  </si>
  <si>
    <t>Włosy/paznokcie</t>
  </si>
  <si>
    <t>Klub sportowy</t>
  </si>
  <si>
    <t>Restauracje</t>
  </si>
  <si>
    <t>Filmy wideo/DVD</t>
  </si>
  <si>
    <t>Płyty CD</t>
  </si>
  <si>
    <t>Kino</t>
  </si>
  <si>
    <t>Koncerty</t>
  </si>
  <si>
    <t>Teatr</t>
  </si>
  <si>
    <t>Pralnia chemiczna</t>
  </si>
  <si>
    <t>Osobiste</t>
  </si>
  <si>
    <t>Podatek 1</t>
  </si>
  <si>
    <t>Województwo</t>
  </si>
  <si>
    <t>Podatek 3</t>
  </si>
  <si>
    <t>Cele charytatywne 1</t>
  </si>
  <si>
    <t>Cele charytatywne 2</t>
  </si>
  <si>
    <t>Opłaty na cele organizacji</t>
  </si>
  <si>
    <t>Prawnik</t>
  </si>
  <si>
    <t>Alimenty</t>
  </si>
  <si>
    <t>Studenckie</t>
  </si>
  <si>
    <t>Osobisty budżet miesięczny</t>
  </si>
  <si>
    <t>Przychód dodatkowy</t>
  </si>
  <si>
    <t>Całkowity przychód miesięczny</t>
  </si>
  <si>
    <t>Cele charytatywne 3</t>
  </si>
  <si>
    <t>Opłaty sądowe i z tytułu zastawu</t>
  </si>
  <si>
    <t>Opłaty za taksówkę/autobus</t>
  </si>
  <si>
    <t>Prąd</t>
  </si>
  <si>
    <t>Opłaty za samochód</t>
  </si>
  <si>
    <t>Imprezy sportowe</t>
  </si>
  <si>
    <t>Karta kredytowa</t>
  </si>
  <si>
    <t>Fundusz emerytalny</t>
  </si>
  <si>
    <t>Fundusz inwestycyjny</t>
  </si>
  <si>
    <t>MIESZKANIE</t>
  </si>
  <si>
    <t>ROZRYWKA</t>
  </si>
  <si>
    <t>POŻYCZKI</t>
  </si>
  <si>
    <t>TRANSPORT</t>
  </si>
  <si>
    <t>PODATKI</t>
  </si>
  <si>
    <t>UBEZPIECZENIE</t>
  </si>
  <si>
    <t>WYŻYWIENIE</t>
  </si>
  <si>
    <t>OSZCZĘDNOŚCI I INWESTYCJE</t>
  </si>
  <si>
    <t>PREZENTY I DATKI</t>
  </si>
  <si>
    <t>ZWIERZĘTA DOMOWE</t>
  </si>
  <si>
    <t>PRAWNE</t>
  </si>
  <si>
    <t>WYDATKI OSOBISTE</t>
  </si>
  <si>
    <t>RZECZYWISTY PRZYCHÓD MIESIĘCZNY</t>
  </si>
  <si>
    <t>PLANOWANY PRZYCHÓD MIESIĘCZNY</t>
  </si>
  <si>
    <t>KOSZT PLANOWANY RAZEM</t>
  </si>
  <si>
    <t>KOSZT RZECZYWISTY RAZEM</t>
  </si>
  <si>
    <t>RÓŻNICA RAZEM</t>
  </si>
  <si>
    <t>Razem</t>
  </si>
  <si>
    <t>SALDO PLANOWANE (planowany przychód minus wydatki)</t>
  </si>
  <si>
    <t>SALDO RZECZYWISTE (rzeczywisty przychód minus wydatki)</t>
  </si>
  <si>
    <t>RÓŻNICA (wartość rzeczywista minus wartość planowana)</t>
  </si>
  <si>
    <t>Zgromadzone fundusze</t>
  </si>
  <si>
    <t>FWN</t>
  </si>
  <si>
    <t>F. awaryjny</t>
  </si>
  <si>
    <t>Poduszka bezpieczeństwa</t>
  </si>
  <si>
    <t>Oszczędności dla dzieci</t>
  </si>
  <si>
    <t>Oszczędności emerytalne</t>
  </si>
  <si>
    <t>Inwestycje</t>
  </si>
  <si>
    <t>Przychody</t>
  </si>
  <si>
    <t>Planowane</t>
  </si>
  <si>
    <t>Rzeczywiste</t>
  </si>
  <si>
    <t>FUNDUSZ</t>
  </si>
  <si>
    <t>RAZEM</t>
  </si>
  <si>
    <t>OPŁATY</t>
  </si>
  <si>
    <t>4.</t>
  </si>
  <si>
    <t>5.</t>
  </si>
  <si>
    <t>6.</t>
  </si>
  <si>
    <t>7.</t>
  </si>
  <si>
    <t>8.</t>
  </si>
  <si>
    <t>9.</t>
  </si>
  <si>
    <t>10.</t>
  </si>
  <si>
    <t>I tydz</t>
  </si>
  <si>
    <t>II tydz</t>
  </si>
  <si>
    <t>III tydz</t>
  </si>
  <si>
    <t>IV tydz</t>
  </si>
  <si>
    <t>V tydz</t>
  </si>
  <si>
    <t>Łącznie</t>
  </si>
  <si>
    <t>Transport</t>
  </si>
  <si>
    <t>Wydatki</t>
  </si>
  <si>
    <t>Styczeń …</t>
  </si>
  <si>
    <t>POMOC INNYM</t>
  </si>
  <si>
    <t>Planowane wydatki</t>
  </si>
  <si>
    <t>Rzeczywiste wydatki</t>
  </si>
  <si>
    <t xml:space="preserve">Różnica </t>
  </si>
  <si>
    <t>Działalność dobroczynna</t>
  </si>
  <si>
    <t>Oszczędności</t>
  </si>
  <si>
    <t>OSZCZĘDNOŚCI</t>
  </si>
  <si>
    <t>Planowane oszczędności</t>
  </si>
  <si>
    <t>Rzeczywiste oszczędności</t>
  </si>
  <si>
    <t>Fundusz awaryjny</t>
  </si>
  <si>
    <t>Nadpłata kredytu hipotecznego</t>
  </si>
  <si>
    <t>KATEGORIE WYDATKÓW</t>
  </si>
  <si>
    <t>Opłaty stałe</t>
  </si>
  <si>
    <t>DŁUGI</t>
  </si>
  <si>
    <t>Planowane spłaty długów</t>
  </si>
  <si>
    <t>Rzeczywiste spłaty długów</t>
  </si>
  <si>
    <t>Pożyczka</t>
  </si>
  <si>
    <t>Kredyt hipoteczny</t>
  </si>
  <si>
    <t>Wydatki nieregularne</t>
  </si>
  <si>
    <t>PODSUMOWANIE</t>
  </si>
  <si>
    <t>Plan</t>
  </si>
  <si>
    <t>Rzeczywista realizacja</t>
  </si>
  <si>
    <t>Przychody RAZEM</t>
  </si>
  <si>
    <t>Wydatki RAZEM</t>
  </si>
  <si>
    <t>JEDZENIE</t>
  </si>
  <si>
    <t xml:space="preserve">paliwo </t>
  </si>
  <si>
    <t>taxi</t>
  </si>
  <si>
    <t>komunikacja miejska</t>
  </si>
  <si>
    <t>Jedzenie w domu</t>
  </si>
  <si>
    <t>Jedzenie na mieście</t>
  </si>
  <si>
    <t>Restauracja</t>
  </si>
  <si>
    <t>Rozrywka</t>
  </si>
  <si>
    <t>Leki</t>
  </si>
  <si>
    <t>Stan na koniec miesiąca</t>
  </si>
  <si>
    <t>Stan na początek miesiąca</t>
  </si>
  <si>
    <t>Koszty życia</t>
  </si>
  <si>
    <t>%</t>
  </si>
  <si>
    <t>pomoc</t>
  </si>
  <si>
    <t>oszczędności</t>
  </si>
  <si>
    <t>koszty życia</t>
  </si>
  <si>
    <t>długi</t>
  </si>
  <si>
    <t>Zaczynamy od tej kategorii wydatków po to, by pamiętac, że pieniądze mogą też pomagać innym</t>
  </si>
  <si>
    <t>Podsumowanie w %</t>
  </si>
  <si>
    <t>Wydatek (w skali roku)</t>
  </si>
  <si>
    <t>Potrzebne na kiedy</t>
  </si>
  <si>
    <t>urlop</t>
  </si>
  <si>
    <t>Koszt miesięczny</t>
  </si>
  <si>
    <t>Prezenty</t>
  </si>
  <si>
    <t>Fundusz wydatków nieregularnych w roku ….</t>
  </si>
  <si>
    <t>Dzięki tej tabelce będziesz miał pewność, czy na pewno realizujesz swój plan finansowy.</t>
  </si>
  <si>
    <t>Koszty życia rzeczywiste szczegółowo -będziesz miał dokładniejszy obraz tego na co wydajesz. Jeśli chcesz wpisywać dane codziennie, wystarczy równanie poprzedzić znakiem sumy (powinno to wyglądać tak:=2+4+4), wynik będzie podany automatycznie. Dane podsumowujące zostaną automatycznie przeniesione do zbiorczej tabeli z miesięcznymi wydatkami</t>
  </si>
  <si>
    <t>ŹRÓDŁO PRZYCHODÓW</t>
  </si>
  <si>
    <t>Planowane przychody</t>
  </si>
  <si>
    <t>Rzeczywiste przychody</t>
  </si>
  <si>
    <t>Zarobki własne</t>
  </si>
  <si>
    <t>Zarobki partnera</t>
  </si>
  <si>
    <t>Inne przychody</t>
  </si>
  <si>
    <t>Zgodnie z zasadą "Najpierw płać sobie" jako drugą kategorię wydatków ustalamy własne oszczędności. Dzięki budżetowi już na początku miesiąca będziesz wiedzieć, ile oszczędności możesz odłożyć. Warto to zrobić od razu.</t>
  </si>
  <si>
    <t>Na koniec miesiąca przelicz, o ile wzrosły Twoje Fundusze. Jeśli potrzebowałeś naruszyć którykolwiek z nich, tym bardziej zanotuj zmianę wartości.</t>
  </si>
  <si>
    <t>Ubezpieczenie rocznie</t>
  </si>
  <si>
    <t>Zastanów się, jakie wydatki ponosisz w roku. Wpisz odpowiedni wiersz koszt roczny. Gdy już daną pozycję z listy opłacisz, możesz ją usunąć z tabelki.</t>
  </si>
  <si>
    <t>Śr. Chemiczne</t>
  </si>
  <si>
    <t>Higiena</t>
  </si>
  <si>
    <t>Fryzjer</t>
  </si>
  <si>
    <t>Telewizja</t>
  </si>
  <si>
    <t>Luty …</t>
  </si>
  <si>
    <t>Marzec …</t>
  </si>
  <si>
    <t>Kwiecień …</t>
  </si>
  <si>
    <t>Maj …</t>
  </si>
  <si>
    <t>Czerwiec …</t>
  </si>
  <si>
    <t>Wrzesień …</t>
  </si>
  <si>
    <t>Październik …</t>
  </si>
  <si>
    <t>Listopad …</t>
  </si>
  <si>
    <t>Grudzień …</t>
  </si>
  <si>
    <t>Potrzena kwota</t>
  </si>
  <si>
    <t>Szkolenia</t>
  </si>
  <si>
    <t>Święta</t>
  </si>
  <si>
    <t>Dzieci</t>
  </si>
  <si>
    <t>DZIECI</t>
  </si>
  <si>
    <t>Edukacja</t>
  </si>
  <si>
    <t>Procentowa analiza danych pokaże Ci, jak rzeczywiscie rozkładają się Twoje wydatki, czy mieścisz się w widełkach, np. koszty życia zakłada się na poziomie 60 %, a działalność charytatywną na poziomie 10 %. Do czasu spłaty dlugów kwota w tej kategori powinna być jak najwyższa. Gdy juz się jej pozbędziesz wszystko będziesz mógł przeznaczyć na oszczędności. Dane w tej tabelce są automatycznie uzupełniane.</t>
  </si>
  <si>
    <t>Lipiec …</t>
  </si>
  <si>
    <t>Sierpień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</si>
</sst>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\ &quot;zł&quot;_);[Red]\(#,##0\ &quot;zł&quot;\)"/>
    <numFmt numFmtId="165" formatCode="#,##0\ &quot;zł&quot;"/>
    <numFmt numFmtId="169" formatCode="#,##0.00\ &quot;zł&quot;"/>
    <numFmt numFmtId="171" formatCode="_-* #,##0.00\ [$zł-415]_-;\-* #,##0.00\ [$zł-415]_-;_-* &quot;-&quot;??\ [$zł-415]_-;_-@_-"/>
  </numFmts>
  <fonts count="3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sz val="12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</fills>
  <borders count="5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dashed">
        <color rgb="FFFFFF00"/>
      </right>
      <top/>
      <bottom style="dashed">
        <color rgb="FFFFFF00"/>
      </bottom>
      <diagonal/>
    </border>
    <border>
      <left style="dashed">
        <color rgb="FFFFFF00"/>
      </left>
      <right/>
      <top/>
      <bottom style="dashed">
        <color rgb="FFFFFF00"/>
      </bottom>
      <diagonal/>
    </border>
    <border>
      <left/>
      <right style="dashed">
        <color rgb="FFFFFF00"/>
      </right>
      <top style="dashed">
        <color rgb="FFFFFF00"/>
      </top>
      <bottom style="dashed">
        <color rgb="FFFFFF00"/>
      </bottom>
      <diagonal/>
    </border>
    <border>
      <left style="dashed">
        <color rgb="FFFFFF00"/>
      </left>
      <right/>
      <top style="dashed">
        <color rgb="FFFFFF00"/>
      </top>
      <bottom style="dashed">
        <color rgb="FFFFFF00"/>
      </bottom>
      <diagonal/>
    </border>
    <border>
      <left/>
      <right style="dashed">
        <color rgb="FFFFFF00"/>
      </right>
      <top style="dashed">
        <color rgb="FFFFFF00"/>
      </top>
      <bottom/>
      <diagonal/>
    </border>
    <border>
      <left style="dashed">
        <color rgb="FFFFFF00"/>
      </left>
      <right/>
      <top style="dashed">
        <color rgb="FFFFFF00"/>
      </top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rgb="FFFFFFFF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FFFF"/>
      </left>
      <right style="medium">
        <color rgb="FFFFC000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D966"/>
      </bottom>
      <diagonal/>
    </border>
    <border>
      <left/>
      <right/>
      <top style="medium">
        <color rgb="FFFFFFFF"/>
      </top>
      <bottom style="medium">
        <color rgb="FFFFD966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D966"/>
      </bottom>
      <diagonal/>
    </border>
    <border>
      <left style="medium">
        <color rgb="FFFFFFFF"/>
      </left>
      <right style="medium">
        <color rgb="FFFFD966"/>
      </right>
      <top/>
      <bottom style="medium">
        <color rgb="FFFFD966"/>
      </bottom>
      <diagonal/>
    </border>
    <border>
      <left/>
      <right style="medium">
        <color rgb="FFFFD966"/>
      </right>
      <top/>
      <bottom style="medium">
        <color rgb="FFFFD966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165" fontId="9" fillId="0" borderId="8" xfId="0" applyNumberFormat="1" applyFont="1" applyFill="1" applyBorder="1"/>
    <xf numFmtId="165" fontId="9" fillId="0" borderId="9" xfId="0" applyNumberFormat="1" applyFont="1" applyFill="1" applyBorder="1" applyAlignment="1">
      <alignment horizontal="right" vertical="center"/>
    </xf>
    <xf numFmtId="165" fontId="10" fillId="0" borderId="8" xfId="0" applyNumberFormat="1" applyFont="1" applyFill="1" applyBorder="1"/>
    <xf numFmtId="165" fontId="9" fillId="0" borderId="9" xfId="0" applyNumberFormat="1" applyFont="1" applyFill="1" applyBorder="1"/>
    <xf numFmtId="0" fontId="9" fillId="0" borderId="7" xfId="0" applyFont="1" applyFill="1" applyBorder="1" applyAlignment="1">
      <alignment shrinkToFit="1"/>
    </xf>
    <xf numFmtId="0" fontId="0" fillId="0" borderId="0" xfId="0" applyAlignment="1"/>
    <xf numFmtId="0" fontId="11" fillId="0" borderId="11" xfId="0" applyFont="1" applyBorder="1"/>
    <xf numFmtId="0" fontId="11" fillId="0" borderId="13" xfId="0" applyFont="1" applyBorder="1"/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16" fillId="0" borderId="0" xfId="0" applyFont="1"/>
    <xf numFmtId="0" fontId="0" fillId="0" borderId="0" xfId="0" applyBorder="1"/>
    <xf numFmtId="0" fontId="13" fillId="0" borderId="18" xfId="0" applyFont="1" applyBorder="1"/>
    <xf numFmtId="0" fontId="11" fillId="0" borderId="19" xfId="0" applyFont="1" applyBorder="1"/>
    <xf numFmtId="0" fontId="11" fillId="0" borderId="21" xfId="0" applyFont="1" applyBorder="1"/>
    <xf numFmtId="0" fontId="11" fillId="0" borderId="23" xfId="0" applyFont="1" applyBorder="1"/>
    <xf numFmtId="0" fontId="17" fillId="7" borderId="26" xfId="0" applyFont="1" applyFill="1" applyBorder="1" applyAlignment="1">
      <alignment vertical="center" wrapText="1"/>
    </xf>
    <xf numFmtId="0" fontId="17" fillId="7" borderId="27" xfId="0" applyFont="1" applyFill="1" applyBorder="1" applyAlignment="1">
      <alignment vertical="center" wrapText="1"/>
    </xf>
    <xf numFmtId="0" fontId="19" fillId="0" borderId="28" xfId="0" applyFont="1" applyBorder="1"/>
    <xf numFmtId="0" fontId="21" fillId="8" borderId="28" xfId="0" applyFont="1" applyFill="1" applyBorder="1" applyAlignment="1">
      <alignment vertical="center" wrapText="1"/>
    </xf>
    <xf numFmtId="0" fontId="22" fillId="8" borderId="28" xfId="0" applyFont="1" applyFill="1" applyBorder="1" applyAlignment="1">
      <alignment vertical="center" wrapText="1"/>
    </xf>
    <xf numFmtId="0" fontId="19" fillId="0" borderId="28" xfId="0" applyFont="1" applyFill="1" applyBorder="1"/>
    <xf numFmtId="0" fontId="22" fillId="0" borderId="28" xfId="0" applyFont="1" applyFill="1" applyBorder="1" applyAlignment="1">
      <alignment vertical="center" wrapText="1"/>
    </xf>
    <xf numFmtId="0" fontId="17" fillId="7" borderId="29" xfId="0" applyFont="1" applyFill="1" applyBorder="1" applyAlignment="1">
      <alignment vertical="center" wrapText="1"/>
    </xf>
    <xf numFmtId="0" fontId="17" fillId="7" borderId="31" xfId="0" applyFont="1" applyFill="1" applyBorder="1" applyAlignment="1">
      <alignment vertical="center" wrapText="1"/>
    </xf>
    <xf numFmtId="0" fontId="17" fillId="7" borderId="32" xfId="0" applyFont="1" applyFill="1" applyBorder="1" applyAlignment="1">
      <alignment vertical="center" wrapText="1"/>
    </xf>
    <xf numFmtId="0" fontId="17" fillId="7" borderId="33" xfId="0" applyFont="1" applyFill="1" applyBorder="1" applyAlignment="1">
      <alignment vertical="center" wrapText="1"/>
    </xf>
    <xf numFmtId="0" fontId="17" fillId="7" borderId="34" xfId="0" applyFont="1" applyFill="1" applyBorder="1" applyAlignment="1">
      <alignment vertical="center" wrapText="1"/>
    </xf>
    <xf numFmtId="0" fontId="17" fillId="7" borderId="35" xfId="0" applyFont="1" applyFill="1" applyBorder="1" applyAlignment="1">
      <alignment vertical="center" wrapText="1"/>
    </xf>
    <xf numFmtId="0" fontId="17" fillId="7" borderId="37" xfId="0" applyFont="1" applyFill="1" applyBorder="1" applyAlignment="1">
      <alignment vertical="center" wrapText="1"/>
    </xf>
    <xf numFmtId="0" fontId="17" fillId="7" borderId="38" xfId="0" applyFont="1" applyFill="1" applyBorder="1" applyAlignment="1">
      <alignment vertical="center" wrapText="1"/>
    </xf>
    <xf numFmtId="0" fontId="17" fillId="7" borderId="39" xfId="0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0" fontId="25" fillId="0" borderId="28" xfId="0" applyFont="1" applyFill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4" fillId="0" borderId="0" xfId="0" applyFont="1" applyFill="1" applyBorder="1" applyAlignment="1">
      <alignment vertical="center"/>
    </xf>
    <xf numFmtId="9" fontId="0" fillId="0" borderId="0" xfId="1" applyFont="1"/>
    <xf numFmtId="0" fontId="13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28" fillId="0" borderId="21" xfId="0" applyFont="1" applyBorder="1"/>
    <xf numFmtId="0" fontId="17" fillId="6" borderId="0" xfId="0" applyFont="1" applyFill="1" applyBorder="1" applyAlignment="1">
      <alignment vertical="center" wrapText="1"/>
    </xf>
    <xf numFmtId="0" fontId="19" fillId="0" borderId="48" xfId="0" applyFont="1" applyFill="1" applyBorder="1"/>
    <xf numFmtId="0" fontId="19" fillId="0" borderId="49" xfId="0" applyFont="1" applyFill="1" applyBorder="1"/>
    <xf numFmtId="0" fontId="20" fillId="0" borderId="50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 vertical="center" wrapText="1"/>
    </xf>
    <xf numFmtId="0" fontId="19" fillId="0" borderId="50" xfId="0" applyFont="1" applyFill="1" applyBorder="1"/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64" fontId="7" fillId="4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left" vertical="center" shrinkToFit="1"/>
    </xf>
    <xf numFmtId="0" fontId="7" fillId="3" borderId="4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6" fillId="0" borderId="46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7" xfId="0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center" wrapText="1"/>
    </xf>
    <xf numFmtId="0" fontId="26" fillId="0" borderId="44" xfId="0" applyFont="1" applyFill="1" applyBorder="1" applyAlignment="1">
      <alignment horizontal="center" wrapText="1"/>
    </xf>
    <xf numFmtId="0" fontId="26" fillId="0" borderId="45" xfId="0" applyFont="1" applyFill="1" applyBorder="1" applyAlignment="1">
      <alignment horizontal="center" wrapText="1"/>
    </xf>
    <xf numFmtId="169" fontId="11" fillId="0" borderId="17" xfId="0" applyNumberFormat="1" applyFont="1" applyBorder="1"/>
    <xf numFmtId="169" fontId="28" fillId="0" borderId="17" xfId="0" applyNumberFormat="1" applyFont="1" applyBorder="1"/>
    <xf numFmtId="169" fontId="18" fillId="6" borderId="24" xfId="0" applyNumberFormat="1" applyFont="1" applyFill="1" applyBorder="1"/>
    <xf numFmtId="169" fontId="11" fillId="0" borderId="14" xfId="0" applyNumberFormat="1" applyFont="1" applyBorder="1"/>
    <xf numFmtId="169" fontId="11" fillId="0" borderId="16" xfId="0" applyNumberFormat="1" applyFont="1" applyBorder="1"/>
    <xf numFmtId="169" fontId="2" fillId="9" borderId="30" xfId="0" applyNumberFormat="1" applyFont="1" applyFill="1" applyBorder="1" applyAlignment="1">
      <alignment vertical="center" wrapText="1"/>
    </xf>
    <xf numFmtId="169" fontId="2" fillId="10" borderId="30" xfId="0" applyNumberFormat="1" applyFont="1" applyFill="1" applyBorder="1" applyAlignment="1">
      <alignment vertical="center" wrapText="1"/>
    </xf>
    <xf numFmtId="169" fontId="2" fillId="7" borderId="30" xfId="0" applyNumberFormat="1" applyFont="1" applyFill="1" applyBorder="1" applyAlignment="1">
      <alignment vertical="center" wrapText="1"/>
    </xf>
    <xf numFmtId="171" fontId="2" fillId="9" borderId="30" xfId="0" applyNumberFormat="1" applyFont="1" applyFill="1" applyBorder="1" applyAlignment="1">
      <alignment vertical="center" wrapText="1"/>
    </xf>
    <xf numFmtId="171" fontId="2" fillId="10" borderId="30" xfId="0" applyNumberFormat="1" applyFont="1" applyFill="1" applyBorder="1" applyAlignment="1">
      <alignment vertical="center" wrapText="1"/>
    </xf>
    <xf numFmtId="171" fontId="2" fillId="7" borderId="30" xfId="0" applyNumberFormat="1" applyFont="1" applyFill="1" applyBorder="1" applyAlignment="1">
      <alignment vertical="center" wrapText="1"/>
    </xf>
    <xf numFmtId="171" fontId="0" fillId="0" borderId="17" xfId="0" applyNumberFormat="1" applyBorder="1"/>
    <xf numFmtId="171" fontId="0" fillId="0" borderId="22" xfId="0" applyNumberFormat="1" applyBorder="1"/>
    <xf numFmtId="171" fontId="0" fillId="0" borderId="24" xfId="0" applyNumberFormat="1" applyBorder="1"/>
    <xf numFmtId="171" fontId="0" fillId="0" borderId="25" xfId="0" applyNumberFormat="1" applyBorder="1"/>
    <xf numFmtId="44" fontId="0" fillId="0" borderId="17" xfId="2" applyFont="1" applyBorder="1"/>
    <xf numFmtId="44" fontId="0" fillId="0" borderId="22" xfId="2" applyFont="1" applyBorder="1"/>
    <xf numFmtId="44" fontId="0" fillId="0" borderId="24" xfId="2" applyFont="1" applyBorder="1"/>
    <xf numFmtId="44" fontId="0" fillId="0" borderId="25" xfId="2" applyFont="1" applyBorder="1"/>
    <xf numFmtId="171" fontId="2" fillId="9" borderId="30" xfId="2" applyNumberFormat="1" applyFont="1" applyFill="1" applyBorder="1" applyAlignment="1">
      <alignment vertical="center" wrapText="1"/>
    </xf>
    <xf numFmtId="171" fontId="2" fillId="10" borderId="30" xfId="2" applyNumberFormat="1" applyFont="1" applyFill="1" applyBorder="1" applyAlignment="1">
      <alignment vertical="center" wrapText="1"/>
    </xf>
    <xf numFmtId="171" fontId="2" fillId="7" borderId="30" xfId="2" applyNumberFormat="1" applyFont="1" applyFill="1" applyBorder="1" applyAlignment="1">
      <alignment vertical="center" wrapText="1"/>
    </xf>
    <xf numFmtId="171" fontId="3" fillId="5" borderId="27" xfId="0" applyNumberFormat="1" applyFont="1" applyFill="1" applyBorder="1" applyAlignment="1">
      <alignment vertical="center" wrapText="1"/>
    </xf>
    <xf numFmtId="171" fontId="0" fillId="5" borderId="27" xfId="0" applyNumberFormat="1" applyFill="1" applyBorder="1"/>
    <xf numFmtId="171" fontId="1" fillId="9" borderId="36" xfId="0" applyNumberFormat="1" applyFont="1" applyFill="1" applyBorder="1" applyAlignment="1">
      <alignment vertical="center" wrapText="1"/>
    </xf>
    <xf numFmtId="171" fontId="1" fillId="10" borderId="36" xfId="0" applyNumberFormat="1" applyFont="1" applyFill="1" applyBorder="1" applyAlignment="1">
      <alignment vertical="center" wrapText="1"/>
    </xf>
    <xf numFmtId="171" fontId="1" fillId="7" borderId="36" xfId="0" applyNumberFormat="1" applyFont="1" applyFill="1" applyBorder="1" applyAlignment="1">
      <alignment vertical="center" wrapText="1"/>
    </xf>
    <xf numFmtId="171" fontId="11" fillId="0" borderId="14" xfId="0" applyNumberFormat="1" applyFont="1" applyBorder="1"/>
    <xf numFmtId="171" fontId="11" fillId="0" borderId="16" xfId="0" applyNumberFormat="1" applyFont="1" applyBorder="1"/>
    <xf numFmtId="0" fontId="31" fillId="0" borderId="21" xfId="0" applyFont="1" applyBorder="1"/>
    <xf numFmtId="44" fontId="24" fillId="9" borderId="37" xfId="2" applyFont="1" applyFill="1" applyBorder="1" applyAlignment="1">
      <alignment vertical="center" wrapText="1"/>
    </xf>
    <xf numFmtId="44" fontId="24" fillId="10" borderId="37" xfId="2" applyFont="1" applyFill="1" applyBorder="1" applyAlignment="1">
      <alignment vertical="center" wrapText="1"/>
    </xf>
    <xf numFmtId="44" fontId="24" fillId="5" borderId="37" xfId="2" applyFont="1" applyFill="1" applyBorder="1" applyAlignment="1">
      <alignment vertical="center" wrapText="1"/>
    </xf>
    <xf numFmtId="44" fontId="24" fillId="7" borderId="37" xfId="2" applyFont="1" applyFill="1" applyBorder="1" applyAlignment="1">
      <alignment vertical="center" wrapText="1"/>
    </xf>
  </cellXfs>
  <cellStyles count="3">
    <cellStyle name="Normalny" xfId="0" builtinId="0" customBuiltin="1"/>
    <cellStyle name="Procentowy" xfId="1" builtinId="5"/>
    <cellStyle name="Walutowy" xfId="2" builtinId="4"/>
  </cellStyles>
  <dxfs count="1150"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71" formatCode="_-* #,##0.00\ [$zł-415]_-;\-* #,##0.00\ [$zł-415]_-;_-* &quot;-&quot;??\ [$zł-415]_-;_-@_-"/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border>
        <top style="dashed">
          <color rgb="FFFFFF00"/>
        </top>
      </border>
    </dxf>
    <dxf>
      <border>
        <bottom style="dashed">
          <color rgb="FFFFFF00"/>
        </bottom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top style="thin">
          <color rgb="FFFFFF00"/>
        </top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_-* #,##0.00\ [$zł-415]_-;\-* #,##0.00\ [$zł-415]_-;_-* &quot;-&quot;??\ [$zł-415]_-;_-@_-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</border>
    </dxf>
    <dxf>
      <numFmt numFmtId="171" formatCode="_-* #,##0.00\ [$zł-415]_-;\-* #,##0.00\ [$zł-415]_-;_-* &quot;-&quot;??\ [$zł-415]_-;_-@_-"/>
      <border outline="0">
        <left style="medium">
          <color rgb="FFFFD966"/>
        </left>
        <right/>
      </border>
    </dxf>
    <dxf>
      <numFmt numFmtId="171" formatCode="_-* #,##0.00\ [$zł-415]_-;\-* #,##0.00\ [$zł-415]_-;_-* &quot;-&quot;??\ [$zł-415]_-;_-@_-"/>
    </dxf>
    <dxf>
      <border diagonalUp="0" diagonalDown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/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numFmt numFmtId="171" formatCode="_-* #,##0.00\ [$zł-415]_-;\-* #,##0.00\ [$zł-415]_-;_-* &quot;-&quot;??\ [$zł-415]_-;_-@_-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#,##0.00\ &quot;zł&quot;"/>
      <border diagonalUp="0" diagonalDown="0" outline="0">
        <left style="dashed">
          <color rgb="FFFFFF00"/>
        </left>
        <right/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9" formatCode="#,##0.00\ &quot;zł&quot;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9" formatCode="#,##0.00\ &quot;zł&quot;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9" formatCode="#,##0.00\ &quot;zł&quot;"/>
      <border diagonalUp="0" diagonalDown="0" outline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/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top style="dashed">
          <color rgb="FFFFFF00"/>
        </top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border>
        <top style="thin">
          <color rgb="FFFFFF00"/>
        </top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border>
        <top style="thin">
          <color rgb="FFFFFF00"/>
        </top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border>
        <top style="thin">
          <color rgb="FFFFFF00"/>
        </top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border>
        <top style="thin">
          <color rgb="FFFFFF00"/>
        </top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border>
        <bottom style="thin">
          <color rgb="FFFFFF00"/>
        </bottom>
      </border>
    </dxf>
    <dxf>
      <border diagonalUp="0" diagonalDown="0">
        <left style="thin">
          <color rgb="FFFFFF00"/>
        </left>
        <right style="thin">
          <color rgb="FFFFFF00"/>
        </right>
        <top/>
        <bottom/>
        <vertical style="thin">
          <color rgb="FFFFFF00"/>
        </vertical>
        <horizontal style="thin">
          <color rgb="FFFFFF00"/>
        </horizontal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dashed">
          <color rgb="FFFFFF00"/>
        </top>
      </border>
    </dxf>
    <dxf>
      <border diagonalUp="0" diagonalDown="0">
        <left style="dashed">
          <color rgb="FFFFFF00"/>
        </left>
        <right style="dashed">
          <color rgb="FFFFFF00"/>
        </right>
        <top style="dashed">
          <color rgb="FFFFFF00"/>
        </top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dashed">
          <color rgb="FFFFFF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dashed">
          <color rgb="FFFFFF00"/>
        </left>
        <right style="dashed">
          <color rgb="FFFFFF00"/>
        </right>
        <top/>
        <bottom/>
        <vertical style="dashed">
          <color rgb="FFFFFF00"/>
        </vertical>
        <horizontal style="dashed">
          <color rgb="FFFFFF00"/>
        </horizontal>
      </border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rgb="FFFFFF00"/>
        </right>
        <top/>
        <bottom style="thin">
          <color rgb="FFFFFF00"/>
        </bottom>
      </border>
    </dxf>
    <dxf>
      <border>
        <top style="thin">
          <color rgb="FFFFFF00"/>
        </top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>
        <bottom style="thin">
          <color rgb="FFFFFF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rgb="FFFFFF00"/>
        </left>
        <right style="thin">
          <color rgb="FFFFFF00"/>
        </right>
        <top/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6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rgb="FFFFFF00"/>
        </top>
      </border>
    </dxf>
    <dxf>
      <border diagonalUp="0" diagonalDown="0"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>
        <bottom style="thin">
          <color rgb="FFFFFF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rgb="FFFFFF00"/>
        </left>
        <right style="thin">
          <color rgb="FFFFFF00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b/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8" formatCode="#,##0.00\ \z\ł"/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8" formatCode="#,##0.0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#,##0\ \z\ł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Styczeń!$I$84:$L$84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Styczeń!$I$85:$L$85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Październik!$I$84:$L$84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Październik!$I$85:$L$85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Listopad!$I$84:$L$84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Listopad!$I$85:$L$85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Grudzień!$I$84:$L$84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Grudzień!$I$85:$L$85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Luty!$I$84:$L$84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Luty!$I$85:$L$85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Marzec!$I$84:$L$84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Marzec!$I$85:$L$85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Kwiecień!$I$84:$L$84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Kwiecień!$I$85:$L$85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Maj!$I$84:$L$84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Maj!$I$85:$L$85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Czerwiec!$I$84:$L$84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Czerwiec!$I$85:$L$85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Lipiec!$I$84:$L$84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Lipiec!$I$85:$L$85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Sierpień!$I$84:$L$84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Sierpień!$I$85:$L$85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Wrzesień!$I$84:$L$84</c:f>
              <c:strCache>
                <c:ptCount val="4"/>
                <c:pt idx="0">
                  <c:v>pomoc</c:v>
                </c:pt>
                <c:pt idx="1">
                  <c:v>oszczędności</c:v>
                </c:pt>
                <c:pt idx="2">
                  <c:v>koszty życia</c:v>
                </c:pt>
                <c:pt idx="3">
                  <c:v>długi</c:v>
                </c:pt>
              </c:strCache>
            </c:strRef>
          </c:cat>
          <c:val>
            <c:numRef>
              <c:f>Wrzesień!$I$85:$L$85</c:f>
              <c:numCache>
                <c:formatCode>0%</c:formatCode>
                <c:ptCount val="4"/>
                <c:pt idx="0">
                  <c:v>0</c:v>
                </c:pt>
                <c:pt idx="1">
                  <c:v>0.7407407407407407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86</xdr:row>
      <xdr:rowOff>185737</xdr:rowOff>
    </xdr:from>
    <xdr:to>
      <xdr:col>12</xdr:col>
      <xdr:colOff>695325</xdr:colOff>
      <xdr:row>98</xdr:row>
      <xdr:rowOff>4762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ela1" ref="B11:E22" totalsRowCount="1" headerRowDxfId="1149" dataDxfId="1148" totalsRowDxfId="1146" tableBorderDxfId="1147">
  <autoFilter ref="B11:E21"/>
  <tableColumns count="4">
    <tableColumn id="1" name="MIESZKANIE" totalsRowLabel="Razem" dataDxfId="1145" totalsRowDxfId="1144"/>
    <tableColumn id="2" name="Koszt planowany" totalsRowFunction="sum" dataDxfId="1143" totalsRowDxfId="1142"/>
    <tableColumn id="3" name="Koszt rzeczywisty" totalsRowFunction="sum" dataDxfId="1141" totalsRowDxfId="1140"/>
    <tableColumn id="4" name="Różnica" totalsRowFunction="sum" dataDxfId="1139" totalsRowDxfId="1138">
      <calculatedColumnFormula>Tabela1[Koszt planowany]-Tabela1[Koszt rzeczywisty]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ela10" ref="G39:J43" totalsRowCount="1" headerRowDxfId="1041" dataDxfId="1040" totalsRowDxfId="1038" tableBorderDxfId="1039">
  <autoFilter ref="G39:J42"/>
  <tableColumns count="4">
    <tableColumn id="1" name="OSZCZĘDNOŚCI I INWESTYCJE" totalsRowLabel="Razem" dataDxfId="1037" totalsRowDxfId="1036"/>
    <tableColumn id="2" name="Koszt planowany" totalsRowFunction="sum" dataDxfId="1035" totalsRowDxfId="1034"/>
    <tableColumn id="3" name="Koszt rzeczywisty" totalsRowFunction="sum" dataDxfId="1033" totalsRowDxfId="1032"/>
    <tableColumn id="4" name="Różnica" totalsRowFunction="sum" dataDxfId="1031" totalsRowDxfId="1030">
      <calculatedColumnFormula>Tabela10[Koszt planowany]-Tabela10[Koszt rzeczywisty]</calculatedColumnFormula>
    </tableColumn>
  </tableColumns>
  <tableStyleInfo name="TableStyleMedium23" showFirstColumn="0" showLastColumn="0" showRowStripes="1" showColumnStripes="0"/>
</table>
</file>

<file path=xl/tables/table100.xml><?xml version="1.0" encoding="utf-8"?>
<table xmlns="http://schemas.openxmlformats.org/spreadsheetml/2006/main" id="171" name="Tabela1621118127136145154163172" displayName="Tabela1621118127136145154163172" ref="H63:N74" totalsRowShown="0" headerRowDxfId="373" headerRowBorderDxfId="371" tableBorderDxfId="372" totalsRowBorderDxfId="370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369"/>
    <tableColumn id="2" name="Łącznie" dataDxfId="368">
      <calculatedColumnFormula>SUM(J64,N64)</calculatedColumnFormula>
    </tableColumn>
    <tableColumn id="3" name="I tydz" dataDxfId="367"/>
    <tableColumn id="4" name="II tydz" dataDxfId="366"/>
    <tableColumn id="5" name="III tydz" dataDxfId="365"/>
    <tableColumn id="6" name="IV tydz" dataDxfId="364"/>
    <tableColumn id="7" name="V tydz" dataDxfId="363"/>
  </tableColumns>
  <tableStyleInfo name="TableStyleMedium11" showFirstColumn="1" showLastColumn="0" showRowStripes="1" showColumnStripes="0"/>
</table>
</file>

<file path=xl/tables/table101.xml><?xml version="1.0" encoding="utf-8"?>
<table xmlns="http://schemas.openxmlformats.org/spreadsheetml/2006/main" id="172" name="Tabela1623119128137146155164173" displayName="Tabela1623119128137146155164173" ref="P63:V74" totalsRowShown="0" headerRowDxfId="362" headerRowBorderDxfId="360" tableBorderDxfId="361" totalsRowBorderDxfId="359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358"/>
    <tableColumn id="2" name="Łącznie" dataDxfId="357" dataCellStyle="Walutowy">
      <calculatedColumnFormula>SUM(R64,V64)</calculatedColumnFormula>
    </tableColumn>
    <tableColumn id="3" name="I tydz" dataDxfId="356" dataCellStyle="Walutowy"/>
    <tableColumn id="4" name="II tydz" dataDxfId="355" dataCellStyle="Walutowy"/>
    <tableColumn id="5" name="III tydz" dataDxfId="354" dataCellStyle="Walutowy"/>
    <tableColumn id="6" name="IV tydz" dataDxfId="353" dataCellStyle="Walutowy"/>
    <tableColumn id="7" name="V tydz" dataDxfId="352" dataCellStyle="Walutowy"/>
  </tableColumns>
  <tableStyleInfo name="TableStyleMedium11" showFirstColumn="1" showLastColumn="0" showRowStripes="1" showColumnStripes="0"/>
</table>
</file>

<file path=xl/tables/table102.xml><?xml version="1.0" encoding="utf-8"?>
<table xmlns="http://schemas.openxmlformats.org/spreadsheetml/2006/main" id="173" name="Tabela1324120129138147156165174" displayName="Tabela1324120129138147156165174" ref="B90:C97" totalsRowShown="0" headerRowDxfId="351" dataDxfId="350" headerRowBorderDxfId="348" tableBorderDxfId="349" totalsRowBorderDxfId="347">
  <autoFilter ref="B90:C97">
    <filterColumn colId="0" hiddenButton="1"/>
    <filterColumn colId="1" hiddenButton="1"/>
  </autoFilter>
  <tableColumns count="2">
    <tableColumn id="1" name="FUNDUSZ" dataDxfId="346"/>
    <tableColumn id="2" name="Stan na koniec miesiąca" dataDxfId="345"/>
  </tableColumns>
  <tableStyleInfo name="TableStyleMedium11" showFirstColumn="1" showLastColumn="0" showRowStripes="1" showColumnStripes="0"/>
</table>
</file>

<file path=xl/tables/table103.xml><?xml version="1.0" encoding="utf-8"?>
<table xmlns="http://schemas.openxmlformats.org/spreadsheetml/2006/main" id="174" name="Tabela24121130139148157166175" displayName="Tabela24121130139148157166175" ref="H84:L85" totalsRowShown="0" dataDxfId="344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343"/>
    <tableColumn id="2" name="pomoc" dataDxfId="342" dataCellStyle="Procentowy">
      <calculatedColumnFormula>D33/D86</calculatedColumnFormula>
    </tableColumn>
    <tableColumn id="3" name="oszczędności" dataDxfId="341" dataCellStyle="Procentowy">
      <calculatedColumnFormula>D44/D86</calculatedColumnFormula>
    </tableColumn>
    <tableColumn id="4" name="koszty życia" dataDxfId="340" dataCellStyle="Procentowy">
      <calculatedColumnFormula>SUM(D54,D68)/D86</calculatedColumnFormula>
    </tableColumn>
    <tableColumn id="5" name="długi" dataDxfId="339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104.xml><?xml version="1.0" encoding="utf-8"?>
<table xmlns="http://schemas.openxmlformats.org/spreadsheetml/2006/main" id="175" name="Tabela1619113122131140149158167176" displayName="Tabela1619113122131140149158167176" ref="X49:AD60" totalsRowShown="0" headerRowDxfId="338" headerRowBorderDxfId="336" tableBorderDxfId="337" totalsRowBorderDxfId="335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334"/>
    <tableColumn id="2" name="Łącznie" dataDxfId="333">
      <calculatedColumnFormula>SUM(Z50,AD50)</calculatedColumnFormula>
    </tableColumn>
    <tableColumn id="3" name="I tydz" dataDxfId="332"/>
    <tableColumn id="4" name="II tydz" dataDxfId="331"/>
    <tableColumn id="5" name="III tydz" dataDxfId="330"/>
    <tableColumn id="6" name="IV tydz" dataDxfId="329"/>
    <tableColumn id="7" name="V tydz" dataDxfId="328"/>
  </tableColumns>
  <tableStyleInfo name="TableStyleMedium11" showFirstColumn="1" showLastColumn="0" showRowStripes="1" showColumnStripes="0"/>
</table>
</file>

<file path=xl/tables/table105.xml><?xml version="1.0" encoding="utf-8"?>
<table xmlns="http://schemas.openxmlformats.org/spreadsheetml/2006/main" id="176" name="Tabela13114123132141150159168177" displayName="Tabela13114123132141150159168177" ref="B8:C15" totalsRowShown="0" headerRowDxfId="327" dataDxfId="326" headerRowBorderDxfId="324" tableBorderDxfId="325" totalsRowBorderDxfId="323">
  <autoFilter ref="B8:C15">
    <filterColumn colId="0" hiddenButton="1"/>
    <filterColumn colId="1" hiddenButton="1"/>
  </autoFilter>
  <tableColumns count="2">
    <tableColumn id="1" name="FUNDUSZ" dataDxfId="322"/>
    <tableColumn id="2" name="Stan na początek miesiąca" dataDxfId="321"/>
  </tableColumns>
  <tableStyleInfo name="TableStyleMedium11" showFirstColumn="1" showLastColumn="0" showRowStripes="1" showColumnStripes="0"/>
</table>
</file>

<file path=xl/tables/table106.xml><?xml version="1.0" encoding="utf-8"?>
<table xmlns="http://schemas.openxmlformats.org/spreadsheetml/2006/main" id="177" name="Tabela14115124133142151160169178" displayName="Tabela14115124133142151160169178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320"/>
    <tableColumn id="2" name="Planowane przychody" dataDxfId="318" totalsRowDxfId="319"/>
    <tableColumn id="3" name="Rzeczywiste przychody" dataDxfId="316" totalsRowDxfId="317"/>
    <tableColumn id="4" name="Różnica" dataDxfId="314" totalsRowDxfId="315"/>
  </tableColumns>
  <tableStyleInfo name="TableStyleMedium11" showFirstColumn="1" showLastColumn="0" showRowStripes="1" showColumnStripes="0"/>
</table>
</file>

<file path=xl/tables/table107.xml><?xml version="1.0" encoding="utf-8"?>
<table xmlns="http://schemas.openxmlformats.org/spreadsheetml/2006/main" id="178" name="Tabela16116125134143152161170179" displayName="Tabela16116125134143152161170179" ref="H49:N60" totalsRowShown="0" headerRowDxfId="313" headerRowBorderDxfId="311" tableBorderDxfId="312" totalsRowBorderDxfId="310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309"/>
    <tableColumn id="2" name="Łącznie" dataDxfId="308">
      <calculatedColumnFormula>SUM(J50,N50)</calculatedColumnFormula>
    </tableColumn>
    <tableColumn id="3" name="I tydz" dataDxfId="307"/>
    <tableColumn id="4" name="II tydz" dataDxfId="306"/>
    <tableColumn id="5" name="III tydz" dataDxfId="305"/>
    <tableColumn id="6" name="IV tydz" dataDxfId="304"/>
    <tableColumn id="7" name="V tydz" dataDxfId="303"/>
  </tableColumns>
  <tableStyleInfo name="TableStyleMedium11" showFirstColumn="1" showLastColumn="0" showRowStripes="1" showColumnStripes="0"/>
</table>
</file>

<file path=xl/tables/table108.xml><?xml version="1.0" encoding="utf-8"?>
<table xmlns="http://schemas.openxmlformats.org/spreadsheetml/2006/main" id="179" name="Tabela1619117126135144153162171180" displayName="Tabela1619117126135144153162171180" ref="P49:V60" totalsRowShown="0" headerRowDxfId="302" headerRowBorderDxfId="300" tableBorderDxfId="301" totalsRowBorderDxfId="299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298"/>
    <tableColumn id="2" name="Łącznie" dataDxfId="297">
      <calculatedColumnFormula>SUM(R50,V50)</calculatedColumnFormula>
    </tableColumn>
    <tableColumn id="3" name="I tydz" dataDxfId="296"/>
    <tableColumn id="4" name="II tydz" dataDxfId="295"/>
    <tableColumn id="5" name="III tydz" dataDxfId="294"/>
    <tableColumn id="6" name="IV tydz" dataDxfId="293"/>
    <tableColumn id="7" name="V tydz" dataDxfId="292"/>
  </tableColumns>
  <tableStyleInfo name="TableStyleMedium11" showFirstColumn="1" showLastColumn="0" showRowStripes="1" showColumnStripes="0"/>
</table>
</file>

<file path=xl/tables/table109.xml><?xml version="1.0" encoding="utf-8"?>
<table xmlns="http://schemas.openxmlformats.org/spreadsheetml/2006/main" id="180" name="Tabela1621118127136145154163172181" displayName="Tabela1621118127136145154163172181" ref="H63:N74" totalsRowShown="0" headerRowDxfId="291" headerRowBorderDxfId="289" tableBorderDxfId="290" totalsRowBorderDxfId="288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287"/>
    <tableColumn id="2" name="Łącznie" dataDxfId="286">
      <calculatedColumnFormula>SUM(J64,N64)</calculatedColumnFormula>
    </tableColumn>
    <tableColumn id="3" name="I tydz" dataDxfId="285"/>
    <tableColumn id="4" name="II tydz" dataDxfId="284"/>
    <tableColumn id="5" name="III tydz" dataDxfId="283"/>
    <tableColumn id="6" name="IV tydz" dataDxfId="282"/>
    <tableColumn id="7" name="V tydz" dataDxfId="281"/>
  </tableColumns>
  <tableStyleInfo name="TableStyleMedium11" showFirstColumn="1" showLastColumn="0" showRowStripes="1" showColumnStripes="0"/>
</table>
</file>

<file path=xl/tables/table11.xml><?xml version="1.0" encoding="utf-8"?>
<table xmlns="http://schemas.openxmlformats.org/spreadsheetml/2006/main" id="7" name="Table7" displayName="Tabela7" ref="B55:E63" totalsRowCount="1" headerRowDxfId="1029" dataDxfId="1028" totalsRowDxfId="1026" tableBorderDxfId="1027">
  <autoFilter ref="B55:E62"/>
  <tableColumns count="4">
    <tableColumn id="1" name="WYDATKI OSOBISTE" totalsRowLabel="Razem" dataDxfId="1025" totalsRowDxfId="1024"/>
    <tableColumn id="2" name="Koszt planowany" totalsRowFunction="sum" dataDxfId="1023" totalsRowDxfId="1022"/>
    <tableColumn id="3" name="Koszt rzeczywisty" totalsRowFunction="sum" dataDxfId="1021" totalsRowDxfId="1020"/>
    <tableColumn id="4" name="Różnica" totalsRowFunction="sum" dataDxfId="1019" totalsRowDxfId="1018">
      <calculatedColumnFormula>Tabela7[Koszt planowany]-Tabela7[Koszt rzeczywisty]</calculatedColumnFormula>
    </tableColumn>
  </tableColumns>
  <tableStyleInfo name="TableStyleMedium23" showFirstColumn="0" showLastColumn="0" showRowStripes="1" showColumnStripes="0"/>
</table>
</file>

<file path=xl/tables/table110.xml><?xml version="1.0" encoding="utf-8"?>
<table xmlns="http://schemas.openxmlformats.org/spreadsheetml/2006/main" id="181" name="Tabela1623119128137146155164173182" displayName="Tabela1623119128137146155164173182" ref="P63:V74" totalsRowShown="0" headerRowDxfId="280" headerRowBorderDxfId="278" tableBorderDxfId="279" totalsRowBorderDxfId="277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276"/>
    <tableColumn id="2" name="Łącznie" dataDxfId="275" dataCellStyle="Walutowy">
      <calculatedColumnFormula>SUM(R64,V64)</calculatedColumnFormula>
    </tableColumn>
    <tableColumn id="3" name="I tydz" dataDxfId="274" dataCellStyle="Walutowy"/>
    <tableColumn id="4" name="II tydz" dataDxfId="273" dataCellStyle="Walutowy"/>
    <tableColumn id="5" name="III tydz" dataDxfId="272" dataCellStyle="Walutowy"/>
    <tableColumn id="6" name="IV tydz" dataDxfId="271" dataCellStyle="Walutowy"/>
    <tableColumn id="7" name="V tydz" dataDxfId="270" dataCellStyle="Walutowy"/>
  </tableColumns>
  <tableStyleInfo name="TableStyleMedium11" showFirstColumn="1" showLastColumn="0" showRowStripes="1" showColumnStripes="0"/>
</table>
</file>

<file path=xl/tables/table111.xml><?xml version="1.0" encoding="utf-8"?>
<table xmlns="http://schemas.openxmlformats.org/spreadsheetml/2006/main" id="182" name="Tabela1324120129138147156165174183" displayName="Tabela1324120129138147156165174183" ref="B90:C97" totalsRowShown="0" headerRowDxfId="269" dataDxfId="268" headerRowBorderDxfId="266" tableBorderDxfId="267" totalsRowBorderDxfId="265">
  <autoFilter ref="B90:C97">
    <filterColumn colId="0" hiddenButton="1"/>
    <filterColumn colId="1" hiddenButton="1"/>
  </autoFilter>
  <tableColumns count="2">
    <tableColumn id="1" name="FUNDUSZ" dataDxfId="264"/>
    <tableColumn id="2" name="Stan na koniec miesiąca" dataDxfId="263"/>
  </tableColumns>
  <tableStyleInfo name="TableStyleMedium11" showFirstColumn="1" showLastColumn="0" showRowStripes="1" showColumnStripes="0"/>
</table>
</file>

<file path=xl/tables/table112.xml><?xml version="1.0" encoding="utf-8"?>
<table xmlns="http://schemas.openxmlformats.org/spreadsheetml/2006/main" id="183" name="Tabela24121130139148157166175184" displayName="Tabela24121130139148157166175184" ref="H84:L85" totalsRowShown="0" dataDxfId="262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261"/>
    <tableColumn id="2" name="pomoc" dataDxfId="260" dataCellStyle="Procentowy">
      <calculatedColumnFormula>D33/D86</calculatedColumnFormula>
    </tableColumn>
    <tableColumn id="3" name="oszczędności" dataDxfId="259" dataCellStyle="Procentowy">
      <calculatedColumnFormula>D44/D86</calculatedColumnFormula>
    </tableColumn>
    <tableColumn id="4" name="koszty życia" dataDxfId="258" dataCellStyle="Procentowy">
      <calculatedColumnFormula>SUM(D54,D68)/D86</calculatedColumnFormula>
    </tableColumn>
    <tableColumn id="5" name="długi" dataDxfId="257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113.xml><?xml version="1.0" encoding="utf-8"?>
<table xmlns="http://schemas.openxmlformats.org/spreadsheetml/2006/main" id="184" name="Tabela1619113122131140149158167176185" displayName="Tabela1619113122131140149158167176185" ref="X49:AD60" totalsRowShown="0" headerRowDxfId="256" headerRowBorderDxfId="254" tableBorderDxfId="255" totalsRowBorderDxfId="253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252"/>
    <tableColumn id="2" name="Łącznie" dataDxfId="251">
      <calculatedColumnFormula>SUM(Z50,AD50)</calculatedColumnFormula>
    </tableColumn>
    <tableColumn id="3" name="I tydz" dataDxfId="250"/>
    <tableColumn id="4" name="II tydz" dataDxfId="249"/>
    <tableColumn id="5" name="III tydz" dataDxfId="248"/>
    <tableColumn id="6" name="IV tydz" dataDxfId="247"/>
    <tableColumn id="7" name="V tydz" dataDxfId="246"/>
  </tableColumns>
  <tableStyleInfo name="TableStyleMedium11" showFirstColumn="1" showLastColumn="0" showRowStripes="1" showColumnStripes="0"/>
</table>
</file>

<file path=xl/tables/table114.xml><?xml version="1.0" encoding="utf-8"?>
<table xmlns="http://schemas.openxmlformats.org/spreadsheetml/2006/main" id="203" name="Tabela13114123132141150159168177204" displayName="Tabela13114123132141150159168177204" ref="B8:C15" totalsRowShown="0" headerRowDxfId="81" dataDxfId="80" headerRowBorderDxfId="78" tableBorderDxfId="79" totalsRowBorderDxfId="77">
  <autoFilter ref="B8:C15">
    <filterColumn colId="0" hiddenButton="1"/>
    <filterColumn colId="1" hiddenButton="1"/>
  </autoFilter>
  <tableColumns count="2">
    <tableColumn id="1" name="FUNDUSZ" dataDxfId="76"/>
    <tableColumn id="2" name="Stan na początek miesiąca" dataDxfId="75"/>
  </tableColumns>
  <tableStyleInfo name="TableStyleMedium11" showFirstColumn="1" showLastColumn="0" showRowStripes="1" showColumnStripes="0"/>
</table>
</file>

<file path=xl/tables/table115.xml><?xml version="1.0" encoding="utf-8"?>
<table xmlns="http://schemas.openxmlformats.org/spreadsheetml/2006/main" id="204" name="Tabela14115124133142151160169178205" displayName="Tabela14115124133142151160169178205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74"/>
    <tableColumn id="2" name="Planowane przychody" dataDxfId="72" totalsRowDxfId="73"/>
    <tableColumn id="3" name="Rzeczywiste przychody" dataDxfId="70" totalsRowDxfId="71"/>
    <tableColumn id="4" name="Różnica" dataDxfId="68" totalsRowDxfId="69"/>
  </tableColumns>
  <tableStyleInfo name="TableStyleMedium11" showFirstColumn="1" showLastColumn="0" showRowStripes="1" showColumnStripes="0"/>
</table>
</file>

<file path=xl/tables/table116.xml><?xml version="1.0" encoding="utf-8"?>
<table xmlns="http://schemas.openxmlformats.org/spreadsheetml/2006/main" id="205" name="Tabela16116125134143152161170179206" displayName="Tabela16116125134143152161170179206" ref="H49:N60" totalsRowShown="0" headerRowDxfId="67" headerRowBorderDxfId="65" tableBorderDxfId="66" totalsRowBorderDxfId="64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63"/>
    <tableColumn id="2" name="Łącznie" dataDxfId="62">
      <calculatedColumnFormula>SUM(J50,N50)</calculatedColumnFormula>
    </tableColumn>
    <tableColumn id="3" name="I tydz" dataDxfId="61"/>
    <tableColumn id="4" name="II tydz" dataDxfId="60"/>
    <tableColumn id="5" name="III tydz" dataDxfId="59"/>
    <tableColumn id="6" name="IV tydz" dataDxfId="58"/>
    <tableColumn id="7" name="V tydz" dataDxfId="57"/>
  </tableColumns>
  <tableStyleInfo name="TableStyleMedium11" showFirstColumn="1" showLastColumn="0" showRowStripes="1" showColumnStripes="0"/>
</table>
</file>

<file path=xl/tables/table117.xml><?xml version="1.0" encoding="utf-8"?>
<table xmlns="http://schemas.openxmlformats.org/spreadsheetml/2006/main" id="206" name="Tabela1619117126135144153162171180207" displayName="Tabela1619117126135144153162171180207" ref="P49:V60" totalsRowShown="0" headerRowDxfId="56" headerRowBorderDxfId="54" tableBorderDxfId="55" totalsRowBorderDxfId="53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52"/>
    <tableColumn id="2" name="Łącznie" dataDxfId="51">
      <calculatedColumnFormula>SUM(R50,V50)</calculatedColumnFormula>
    </tableColumn>
    <tableColumn id="3" name="I tydz" dataDxfId="50"/>
    <tableColumn id="4" name="II tydz" dataDxfId="49"/>
    <tableColumn id="5" name="III tydz" dataDxfId="48"/>
    <tableColumn id="6" name="IV tydz" dataDxfId="47"/>
    <tableColumn id="7" name="V tydz" dataDxfId="46"/>
  </tableColumns>
  <tableStyleInfo name="TableStyleMedium11" showFirstColumn="1" showLastColumn="0" showRowStripes="1" showColumnStripes="0"/>
</table>
</file>

<file path=xl/tables/table118.xml><?xml version="1.0" encoding="utf-8"?>
<table xmlns="http://schemas.openxmlformats.org/spreadsheetml/2006/main" id="207" name="Tabela1621118127136145154163172181208" displayName="Tabela1621118127136145154163172181208" ref="H63:N74" totalsRowShown="0" headerRowDxfId="45" headerRowBorderDxfId="43" tableBorderDxfId="44" totalsRowBorderDxfId="42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41"/>
    <tableColumn id="2" name="Łącznie" dataDxfId="40">
      <calculatedColumnFormula>SUM(J64,N64)</calculatedColumnFormula>
    </tableColumn>
    <tableColumn id="3" name="I tydz" dataDxfId="39"/>
    <tableColumn id="4" name="II tydz" dataDxfId="38"/>
    <tableColumn id="5" name="III tydz" dataDxfId="37"/>
    <tableColumn id="6" name="IV tydz" dataDxfId="36"/>
    <tableColumn id="7" name="V tydz" dataDxfId="35"/>
  </tableColumns>
  <tableStyleInfo name="TableStyleMedium11" showFirstColumn="1" showLastColumn="0" showRowStripes="1" showColumnStripes="0"/>
</table>
</file>

<file path=xl/tables/table119.xml><?xml version="1.0" encoding="utf-8"?>
<table xmlns="http://schemas.openxmlformats.org/spreadsheetml/2006/main" id="208" name="Tabela1623119128137146155164173182209" displayName="Tabela1623119128137146155164173182209" ref="P63:V74" totalsRowShown="0" headerRowDxfId="34" headerRowBorderDxfId="32" tableBorderDxfId="33" totalsRowBorderDxfId="31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30"/>
    <tableColumn id="2" name="Łącznie" dataDxfId="29" dataCellStyle="Walutowy">
      <calculatedColumnFormula>SUM(R64,V64)</calculatedColumnFormula>
    </tableColumn>
    <tableColumn id="3" name="I tydz" dataDxfId="28" dataCellStyle="Walutowy"/>
    <tableColumn id="4" name="II tydz" dataDxfId="27" dataCellStyle="Walutowy"/>
    <tableColumn id="5" name="III tydz" dataDxfId="26" dataCellStyle="Walutowy"/>
    <tableColumn id="6" name="IV tydz" dataDxfId="25" dataCellStyle="Walutowy"/>
    <tableColumn id="7" name="V tydz" dataDxfId="24" dataCellStyle="Walutowy"/>
  </tableColumns>
  <tableStyleInfo name="TableStyleMedium11" showFirstColumn="1" showLastColumn="0" showRowStripes="1" showColumnStripes="0"/>
</table>
</file>

<file path=xl/tables/table12.xml><?xml version="1.0" encoding="utf-8"?>
<table xmlns="http://schemas.openxmlformats.org/spreadsheetml/2006/main" id="2" name="Table2" displayName="Tabela2" ref="G11:J21" totalsRowCount="1" headerRowDxfId="1017" dataDxfId="1016" totalsRowDxfId="1014" tableBorderDxfId="1015">
  <autoFilter ref="G11:J20"/>
  <tableColumns count="4">
    <tableColumn id="1" name="ROZRYWKA" totalsRowLabel="Razem" dataDxfId="1013" totalsRowDxfId="1012"/>
    <tableColumn id="2" name="Koszt planowany" totalsRowFunction="sum" dataDxfId="1011" totalsRowDxfId="1010"/>
    <tableColumn id="3" name="Koszt rzeczywisty" totalsRowFunction="sum" dataDxfId="1009" totalsRowDxfId="1008"/>
    <tableColumn id="4" name="Różnica" totalsRowFunction="sum" dataDxfId="1007" totalsRowDxfId="1006">
      <calculatedColumnFormula>Tabela2[Koszt planowany]-Tabela2[Koszt rzeczywisty]</calculatedColumnFormula>
    </tableColumn>
  </tableColumns>
  <tableStyleInfo name="TableStyleMedium23" showFirstColumn="0" showLastColumn="0" showRowStripes="1" showColumnStripes="0"/>
</table>
</file>

<file path=xl/tables/table120.xml><?xml version="1.0" encoding="utf-8"?>
<table xmlns="http://schemas.openxmlformats.org/spreadsheetml/2006/main" id="209" name="Tabela1324120129138147156165174183210" displayName="Tabela1324120129138147156165174183210" ref="B90:C97" totalsRowShown="0" headerRowDxfId="23" dataDxfId="22" headerRowBorderDxfId="20" tableBorderDxfId="21" totalsRowBorderDxfId="19">
  <autoFilter ref="B90:C97">
    <filterColumn colId="0" hiddenButton="1"/>
    <filterColumn colId="1" hiddenButton="1"/>
  </autoFilter>
  <tableColumns count="2">
    <tableColumn id="1" name="FUNDUSZ" dataDxfId="18"/>
    <tableColumn id="2" name="Stan na koniec miesiąca" dataDxfId="17"/>
  </tableColumns>
  <tableStyleInfo name="TableStyleMedium11" showFirstColumn="1" showLastColumn="0" showRowStripes="1" showColumnStripes="0"/>
</table>
</file>

<file path=xl/tables/table121.xml><?xml version="1.0" encoding="utf-8"?>
<table xmlns="http://schemas.openxmlformats.org/spreadsheetml/2006/main" id="210" name="Tabela24121130139148157166175184211" displayName="Tabela24121130139148157166175184211" ref="H84:L85" totalsRowShown="0" dataDxfId="16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15"/>
    <tableColumn id="2" name="pomoc" dataDxfId="14" dataCellStyle="Procentowy">
      <calculatedColumnFormula>D33/D86</calculatedColumnFormula>
    </tableColumn>
    <tableColumn id="3" name="oszczędności" dataDxfId="13" dataCellStyle="Procentowy">
      <calculatedColumnFormula>D44/D86</calculatedColumnFormula>
    </tableColumn>
    <tableColumn id="4" name="koszty życia" dataDxfId="12" dataCellStyle="Procentowy">
      <calculatedColumnFormula>SUM(D54,D68)/D86</calculatedColumnFormula>
    </tableColumn>
    <tableColumn id="5" name="długi" dataDxfId="11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122.xml><?xml version="1.0" encoding="utf-8"?>
<table xmlns="http://schemas.openxmlformats.org/spreadsheetml/2006/main" id="211" name="Tabela1619113122131140149158167176185212" displayName="Tabela1619113122131140149158167176185212" ref="X49:AD60" totalsRowShown="0" headerRowDxfId="10" headerRowBorderDxfId="8" tableBorderDxfId="9" totalsRowBorderDxfId="7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6"/>
    <tableColumn id="2" name="Łącznie" dataDxfId="5">
      <calculatedColumnFormula>SUM(Z50,AD50)</calculatedColumnFormula>
    </tableColumn>
    <tableColumn id="3" name="I tydz" dataDxfId="4"/>
    <tableColumn id="4" name="II tydz" dataDxfId="3"/>
    <tableColumn id="5" name="III tydz" dataDxfId="2"/>
    <tableColumn id="6" name="IV tydz" dataDxfId="1"/>
    <tableColumn id="7" name="V tydz" dataDxfId="0"/>
  </tableColumns>
  <tableStyleInfo name="TableStyleMedium11" showFirstColumn="1" showLastColumn="0" showRowStripes="1" showColumnStripes="0"/>
</table>
</file>

<file path=xl/tables/table13.xml><?xml version="1.0" encoding="utf-8"?>
<table xmlns="http://schemas.openxmlformats.org/spreadsheetml/2006/main" id="17" name="Tabela1418" displayName="Tabela1418" ref="B8:D19" totalsRowShown="0" headerRowDxfId="1005" dataDxfId="1003" headerRowBorderDxfId="1004" tableBorderDxfId="1002" totalsRowBorderDxfId="1001">
  <autoFilter ref="B8:D19">
    <filterColumn colId="0" hiddenButton="1"/>
    <filterColumn colId="1" hiddenButton="1"/>
    <filterColumn colId="2" hiddenButton="1"/>
  </autoFilter>
  <tableColumns count="3">
    <tableColumn id="1" name="Wydatek (w skali roku)" dataDxfId="952" totalsRowDxfId="1000"/>
    <tableColumn id="2" name="Potrzena kwota" dataDxfId="951" totalsRowDxfId="999">
      <calculatedColumnFormula>SUM(C1:C8)</calculatedColumnFormula>
    </tableColumn>
    <tableColumn id="3" name="Potrzebne na kiedy" dataDxfId="950" totalsRowDxfId="998">
      <calculatedColumnFormula>SUM(D1:D8)</calculatedColumnFormula>
    </tableColumn>
  </tableColumns>
  <tableStyleInfo name="TableStyleMedium11" showFirstColumn="1" showLastColumn="0" showRowStripes="1" showColumnStripes="0"/>
</table>
</file>

<file path=xl/tables/table14.xml><?xml version="1.0" encoding="utf-8"?>
<table xmlns="http://schemas.openxmlformats.org/spreadsheetml/2006/main" id="19" name="Tabela141820" displayName="Tabela141820" ref="B23:C23" headerRowCount="0" totalsRowShown="0" headerRowDxfId="997" dataDxfId="995" headerRowBorderDxfId="996" tableBorderDxfId="994" totalsRowBorderDxfId="993">
  <tableColumns count="2">
    <tableColumn id="1" name="Wydatek (w skali roku)" headerRowDxfId="992" dataDxfId="949" totalsRowDxfId="991"/>
    <tableColumn id="2" name=" Potrzebna kwota" headerRowDxfId="990" dataDxfId="948" totalsRowDxfId="989">
      <calculatedColumnFormula>C19/10</calculatedColumnFormula>
    </tableColumn>
  </tableColumns>
  <tableStyleInfo name="TableStyleMedium11" showFirstColumn="1" showLastColumn="0" showRowStripes="1" showColumnStripes="0"/>
</table>
</file>

<file path=xl/tables/table15.xml><?xml version="1.0" encoding="utf-8"?>
<table xmlns="http://schemas.openxmlformats.org/spreadsheetml/2006/main" id="13" name="Tabela13" displayName="Tabela13" ref="B8:C15" totalsRowShown="0" headerRowDxfId="988" dataDxfId="986" headerRowBorderDxfId="987" tableBorderDxfId="985" totalsRowBorderDxfId="984">
  <autoFilter ref="B8:C15">
    <filterColumn colId="0" hiddenButton="1"/>
    <filterColumn colId="1" hiddenButton="1"/>
  </autoFilter>
  <tableColumns count="2">
    <tableColumn id="1" name="FUNDUSZ" dataDxfId="914"/>
    <tableColumn id="2" name="Stan na początek miesiąca" dataDxfId="913"/>
  </tableColumns>
  <tableStyleInfo name="TableStyleMedium11" showFirstColumn="1" showLastColumn="0" showRowStripes="1" showColumnStripes="0"/>
</table>
</file>

<file path=xl/tables/table16.xml><?xml version="1.0" encoding="utf-8"?>
<table xmlns="http://schemas.openxmlformats.org/spreadsheetml/2006/main" id="14" name="Tabela14" displayName="Tabela14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983"/>
    <tableColumn id="2" name="Planowane przychody" dataDxfId="917" totalsRowDxfId="982"/>
    <tableColumn id="3" name="Rzeczywiste przychody" dataDxfId="916" totalsRowDxfId="981"/>
    <tableColumn id="4" name="Różnica" dataDxfId="915" totalsRowDxfId="980"/>
  </tableColumns>
  <tableStyleInfo name="TableStyleMedium11" showFirstColumn="1" showLastColumn="0" showRowStripes="1" showColumnStripes="0"/>
</table>
</file>

<file path=xl/tables/table17.xml><?xml version="1.0" encoding="utf-8"?>
<table xmlns="http://schemas.openxmlformats.org/spreadsheetml/2006/main" id="16" name="Tabela16" displayName="Tabela16" ref="H49:N60" totalsRowShown="0" headerRowDxfId="979" headerRowBorderDxfId="978" tableBorderDxfId="977" totalsRowBorderDxfId="976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938"/>
    <tableColumn id="2" name="Łącznie" dataDxfId="937">
      <calculatedColumnFormula>SUM(J50,N50)</calculatedColumnFormula>
    </tableColumn>
    <tableColumn id="3" name="I tydz" dataDxfId="936"/>
    <tableColumn id="4" name="II tydz" dataDxfId="935"/>
    <tableColumn id="5" name="III tydz" dataDxfId="934"/>
    <tableColumn id="6" name="IV tydz" dataDxfId="933"/>
    <tableColumn id="7" name="V tydz" dataDxfId="932"/>
  </tableColumns>
  <tableStyleInfo name="TableStyleMedium11" showFirstColumn="1" showLastColumn="0" showRowStripes="1" showColumnStripes="0"/>
</table>
</file>

<file path=xl/tables/table18.xml><?xml version="1.0" encoding="utf-8"?>
<table xmlns="http://schemas.openxmlformats.org/spreadsheetml/2006/main" id="18" name="Tabela1619" displayName="Tabela1619" ref="P49:V60" totalsRowShown="0" headerRowDxfId="975" headerRowBorderDxfId="974" tableBorderDxfId="973" totalsRowBorderDxfId="972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931"/>
    <tableColumn id="2" name="Łącznie" dataDxfId="930">
      <calculatedColumnFormula>SUM(R50,V50)</calculatedColumnFormula>
    </tableColumn>
    <tableColumn id="3" name="I tydz" dataDxfId="929"/>
    <tableColumn id="4" name="II tydz" dataDxfId="928"/>
    <tableColumn id="5" name="III tydz" dataDxfId="927"/>
    <tableColumn id="6" name="IV tydz" dataDxfId="926"/>
    <tableColumn id="7" name="V tydz" dataDxfId="925"/>
  </tableColumns>
  <tableStyleInfo name="TableStyleMedium11" showFirstColumn="1" showLastColumn="0" showRowStripes="1" showColumnStripes="0"/>
</table>
</file>

<file path=xl/tables/table19.xml><?xml version="1.0" encoding="utf-8"?>
<table xmlns="http://schemas.openxmlformats.org/spreadsheetml/2006/main" id="20" name="Tabela1621" displayName="Tabela1621" ref="H63:N74" totalsRowShown="0" headerRowDxfId="971" headerRowBorderDxfId="970" tableBorderDxfId="969" totalsRowBorderDxfId="968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945"/>
    <tableColumn id="2" name="Łącznie" dataDxfId="944">
      <calculatedColumnFormula>SUM(J64,N64)</calculatedColumnFormula>
    </tableColumn>
    <tableColumn id="3" name="I tydz" dataDxfId="943"/>
    <tableColumn id="4" name="II tydz" dataDxfId="942"/>
    <tableColumn id="5" name="III tydz" dataDxfId="941"/>
    <tableColumn id="6" name="IV tydz" dataDxfId="940"/>
    <tableColumn id="7" name="V tydz" dataDxfId="939"/>
  </tableColumns>
  <tableStyleInfo name="TableStyleMedium11" showFirstColumn="1" showLastColumn="0" showRowStripes="1" showColumnStripes="0"/>
</table>
</file>

<file path=xl/tables/table2.xml><?xml version="1.0" encoding="utf-8"?>
<table xmlns="http://schemas.openxmlformats.org/spreadsheetml/2006/main" id="4" name="Table4" displayName="Tabela4" ref="B34:E39" totalsRowCount="1" headerRowDxfId="1137" dataDxfId="1136" totalsRowDxfId="1134" tableBorderDxfId="1135">
  <autoFilter ref="B34:E38"/>
  <tableColumns count="4">
    <tableColumn id="1" name="UBEZPIECZENIE" totalsRowLabel="Razem" dataDxfId="1133" totalsRowDxfId="1132"/>
    <tableColumn id="2" name="Koszt planowany" totalsRowFunction="sum" dataDxfId="1131" totalsRowDxfId="1130"/>
    <tableColumn id="3" name="Koszt rzeczywisty" totalsRowFunction="sum" dataDxfId="1129" totalsRowDxfId="1128"/>
    <tableColumn id="4" name="Różnica" totalsRowFunction="sum" dataDxfId="1127" totalsRowDxfId="1126">
      <calculatedColumnFormula>Tabela4[Koszt planowany]-Tabela4[Koszt rzeczywisty]</calculatedColumnFormula>
    </tableColumn>
  </tableColumns>
  <tableStyleInfo name="TableStyleMedium23" showFirstColumn="0" showLastColumn="0" showRowStripes="1" showColumnStripes="0"/>
</table>
</file>

<file path=xl/tables/table20.xml><?xml version="1.0" encoding="utf-8"?>
<table xmlns="http://schemas.openxmlformats.org/spreadsheetml/2006/main" id="22" name="Tabela1623" displayName="Tabela1623" ref="P63:V74" totalsRowShown="0" headerRowDxfId="967" headerRowBorderDxfId="966" tableBorderDxfId="965" totalsRowBorderDxfId="964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923"/>
    <tableColumn id="2" name="Łącznie" dataDxfId="924" dataCellStyle="Walutowy">
      <calculatedColumnFormula>SUM(R64,V64)</calculatedColumnFormula>
    </tableColumn>
    <tableColumn id="3" name="I tydz" dataDxfId="922" dataCellStyle="Walutowy"/>
    <tableColumn id="4" name="II tydz" dataDxfId="921" dataCellStyle="Walutowy"/>
    <tableColumn id="5" name="III tydz" dataDxfId="920" dataCellStyle="Walutowy"/>
    <tableColumn id="6" name="IV tydz" dataDxfId="919" dataCellStyle="Walutowy"/>
    <tableColumn id="7" name="V tydz" dataDxfId="918" dataCellStyle="Walutowy"/>
  </tableColumns>
  <tableStyleInfo name="TableStyleMedium11" showFirstColumn="1" showLastColumn="0" showRowStripes="1" showColumnStripes="0"/>
</table>
</file>

<file path=xl/tables/table21.xml><?xml version="1.0" encoding="utf-8"?>
<table xmlns="http://schemas.openxmlformats.org/spreadsheetml/2006/main" id="23" name="Tabela1324" displayName="Tabela1324" ref="B90:C97" totalsRowShown="0" headerRowDxfId="963" dataDxfId="961" headerRowBorderDxfId="962" tableBorderDxfId="960" totalsRowBorderDxfId="959">
  <autoFilter ref="B90:C97">
    <filterColumn colId="0" hiddenButton="1"/>
    <filterColumn colId="1" hiddenButton="1"/>
  </autoFilter>
  <tableColumns count="2">
    <tableColumn id="1" name="FUNDUSZ" dataDxfId="947"/>
    <tableColumn id="2" name="Stan na koniec miesiąca" dataDxfId="946"/>
  </tableColumns>
  <tableStyleInfo name="TableStyleMedium11" showFirstColumn="1" showLastColumn="0" showRowStripes="1" showColumnStripes="0"/>
</table>
</file>

<file path=xl/tables/table22.xml><?xml version="1.0" encoding="utf-8"?>
<table xmlns="http://schemas.openxmlformats.org/spreadsheetml/2006/main" id="24" name="Tabela24" displayName="Tabela24" ref="H84:L85" totalsRowShown="0" dataDxfId="958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957"/>
    <tableColumn id="2" name="pomoc" dataDxfId="956" dataCellStyle="Procentowy">
      <calculatedColumnFormula>D33/D86</calculatedColumnFormula>
    </tableColumn>
    <tableColumn id="3" name="oszczędności" dataDxfId="955" dataCellStyle="Procentowy">
      <calculatedColumnFormula>D44/D86</calculatedColumnFormula>
    </tableColumn>
    <tableColumn id="4" name="koszty życia" dataDxfId="954" dataCellStyle="Procentowy">
      <calculatedColumnFormula>SUM(D54,D68)/D86</calculatedColumnFormula>
    </tableColumn>
    <tableColumn id="5" name="długi" dataDxfId="953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23.xml><?xml version="1.0" encoding="utf-8"?>
<table xmlns="http://schemas.openxmlformats.org/spreadsheetml/2006/main" id="112" name="Tabela1619113" displayName="Tabela1619113" ref="X49:AD60" totalsRowShown="0" headerRowDxfId="912" headerRowBorderDxfId="910" tableBorderDxfId="911" totalsRowBorderDxfId="909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908"/>
    <tableColumn id="2" name="Łącznie" dataDxfId="907">
      <calculatedColumnFormula>SUM(Z50,AD50)</calculatedColumnFormula>
    </tableColumn>
    <tableColumn id="3" name="I tydz" dataDxfId="906"/>
    <tableColumn id="4" name="II tydz" dataDxfId="905"/>
    <tableColumn id="5" name="III tydz" dataDxfId="904"/>
    <tableColumn id="6" name="IV tydz" dataDxfId="903"/>
    <tableColumn id="7" name="V tydz" dataDxfId="902"/>
  </tableColumns>
  <tableStyleInfo name="TableStyleMedium11" showFirstColumn="1" showLastColumn="0" showRowStripes="1" showColumnStripes="0"/>
</table>
</file>

<file path=xl/tables/table24.xml><?xml version="1.0" encoding="utf-8"?>
<table xmlns="http://schemas.openxmlformats.org/spreadsheetml/2006/main" id="113" name="Tabela13114" displayName="Tabela13114" ref="B8:C15" totalsRowShown="0" headerRowDxfId="901" dataDxfId="900" headerRowBorderDxfId="898" tableBorderDxfId="899" totalsRowBorderDxfId="897">
  <autoFilter ref="B8:C15">
    <filterColumn colId="0" hiddenButton="1"/>
    <filterColumn colId="1" hiddenButton="1"/>
  </autoFilter>
  <tableColumns count="2">
    <tableColumn id="1" name="FUNDUSZ" dataDxfId="896"/>
    <tableColumn id="2" name="Stan na początek miesiąca" dataDxfId="895"/>
  </tableColumns>
  <tableStyleInfo name="TableStyleMedium11" showFirstColumn="1" showLastColumn="0" showRowStripes="1" showColumnStripes="0"/>
</table>
</file>

<file path=xl/tables/table25.xml><?xml version="1.0" encoding="utf-8"?>
<table xmlns="http://schemas.openxmlformats.org/spreadsheetml/2006/main" id="114" name="Tabela14115" displayName="Tabela14115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894"/>
    <tableColumn id="2" name="Planowane przychody" dataDxfId="892" totalsRowDxfId="893"/>
    <tableColumn id="3" name="Rzeczywiste przychody" dataDxfId="890" totalsRowDxfId="891"/>
    <tableColumn id="4" name="Różnica" dataDxfId="888" totalsRowDxfId="889"/>
  </tableColumns>
  <tableStyleInfo name="TableStyleMedium11" showFirstColumn="1" showLastColumn="0" showRowStripes="1" showColumnStripes="0"/>
</table>
</file>

<file path=xl/tables/table26.xml><?xml version="1.0" encoding="utf-8"?>
<table xmlns="http://schemas.openxmlformats.org/spreadsheetml/2006/main" id="115" name="Tabela16116" displayName="Tabela16116" ref="H49:N60" totalsRowShown="0" headerRowDxfId="887" headerRowBorderDxfId="885" tableBorderDxfId="886" totalsRowBorderDxfId="884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883"/>
    <tableColumn id="2" name="Łącznie" dataDxfId="882">
      <calculatedColumnFormula>SUM(J50,N50)</calculatedColumnFormula>
    </tableColumn>
    <tableColumn id="3" name="I tydz" dataDxfId="881"/>
    <tableColumn id="4" name="II tydz" dataDxfId="880"/>
    <tableColumn id="5" name="III tydz" dataDxfId="879"/>
    <tableColumn id="6" name="IV tydz" dataDxfId="878"/>
    <tableColumn id="7" name="V tydz" dataDxfId="877"/>
  </tableColumns>
  <tableStyleInfo name="TableStyleMedium11" showFirstColumn="1" showLastColumn="0" showRowStripes="1" showColumnStripes="0"/>
</table>
</file>

<file path=xl/tables/table27.xml><?xml version="1.0" encoding="utf-8"?>
<table xmlns="http://schemas.openxmlformats.org/spreadsheetml/2006/main" id="116" name="Tabela1619117" displayName="Tabela1619117" ref="P49:V60" totalsRowShown="0" headerRowDxfId="876" headerRowBorderDxfId="874" tableBorderDxfId="875" totalsRowBorderDxfId="873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872"/>
    <tableColumn id="2" name="Łącznie" dataDxfId="871">
      <calculatedColumnFormula>SUM(R50,V50)</calculatedColumnFormula>
    </tableColumn>
    <tableColumn id="3" name="I tydz" dataDxfId="870"/>
    <tableColumn id="4" name="II tydz" dataDxfId="869"/>
    <tableColumn id="5" name="III tydz" dataDxfId="868"/>
    <tableColumn id="6" name="IV tydz" dataDxfId="867"/>
    <tableColumn id="7" name="V tydz" dataDxfId="866"/>
  </tableColumns>
  <tableStyleInfo name="TableStyleMedium11" showFirstColumn="1" showLastColumn="0" showRowStripes="1" showColumnStripes="0"/>
</table>
</file>

<file path=xl/tables/table28.xml><?xml version="1.0" encoding="utf-8"?>
<table xmlns="http://schemas.openxmlformats.org/spreadsheetml/2006/main" id="117" name="Tabela1621118" displayName="Tabela1621118" ref="H63:N74" totalsRowShown="0" headerRowDxfId="865" headerRowBorderDxfId="863" tableBorderDxfId="864" totalsRowBorderDxfId="862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861"/>
    <tableColumn id="2" name="Łącznie" dataDxfId="860">
      <calculatedColumnFormula>SUM(J64,N64)</calculatedColumnFormula>
    </tableColumn>
    <tableColumn id="3" name="I tydz" dataDxfId="859"/>
    <tableColumn id="4" name="II tydz" dataDxfId="858"/>
    <tableColumn id="5" name="III tydz" dataDxfId="857"/>
    <tableColumn id="6" name="IV tydz" dataDxfId="856"/>
    <tableColumn id="7" name="V tydz" dataDxfId="855"/>
  </tableColumns>
  <tableStyleInfo name="TableStyleMedium11" showFirstColumn="1" showLastColumn="0" showRowStripes="1" showColumnStripes="0"/>
</table>
</file>

<file path=xl/tables/table29.xml><?xml version="1.0" encoding="utf-8"?>
<table xmlns="http://schemas.openxmlformats.org/spreadsheetml/2006/main" id="118" name="Tabela1623119" displayName="Tabela1623119" ref="P63:V74" totalsRowShown="0" headerRowDxfId="854" headerRowBorderDxfId="852" tableBorderDxfId="853" totalsRowBorderDxfId="851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850"/>
    <tableColumn id="2" name="Łącznie" dataDxfId="849" dataCellStyle="Walutowy">
      <calculatedColumnFormula>SUM(R64,V64)</calculatedColumnFormula>
    </tableColumn>
    <tableColumn id="3" name="I tydz" dataDxfId="848" dataCellStyle="Walutowy"/>
    <tableColumn id="4" name="II tydz" dataDxfId="847" dataCellStyle="Walutowy"/>
    <tableColumn id="5" name="III tydz" dataDxfId="846" dataCellStyle="Walutowy"/>
    <tableColumn id="6" name="IV tydz" dataDxfId="845" dataCellStyle="Walutowy"/>
    <tableColumn id="7" name="V tydz" dataDxfId="844" dataCellStyle="Walutowy"/>
  </tableColumns>
  <tableStyleInfo name="TableStyleMedium11" showFirstColumn="1" showLastColumn="0" showRowStripes="1" showColumnStripes="0"/>
</table>
</file>

<file path=xl/tables/table3.xml><?xml version="1.0" encoding="utf-8"?>
<table xmlns="http://schemas.openxmlformats.org/spreadsheetml/2006/main" id="12" name="Table12" displayName="Tabela12" ref="G51:J56" totalsRowCount="1" headerRowDxfId="1125" dataDxfId="1124" totalsRowDxfId="1122" tableBorderDxfId="1123">
  <autoFilter ref="G51:J55"/>
  <tableColumns count="4">
    <tableColumn id="1" name="PRAWNE" totalsRowLabel="Razem" dataDxfId="1121" totalsRowDxfId="1120"/>
    <tableColumn id="2" name="Koszt planowany" totalsRowFunction="sum" dataDxfId="1119" totalsRowDxfId="1118"/>
    <tableColumn id="3" name="Koszt rzeczywisty" totalsRowFunction="sum" dataDxfId="1117" totalsRowDxfId="1116"/>
    <tableColumn id="4" name="Różnica" totalsRowFunction="sum" dataDxfId="1115" totalsRowDxfId="1114">
      <calculatedColumnFormula>Tabela12[Koszt planowany]-Tabela12[Koszt rzeczywisty]</calculatedColumnFormula>
    </tableColumn>
  </tableColumns>
  <tableStyleInfo name="TableStyleMedium23" showFirstColumn="0" showLastColumn="0" showRowStripes="1" showColumnStripes="0"/>
</table>
</file>

<file path=xl/tables/table30.xml><?xml version="1.0" encoding="utf-8"?>
<table xmlns="http://schemas.openxmlformats.org/spreadsheetml/2006/main" id="119" name="Tabela1324120" displayName="Tabela1324120" ref="B90:C97" totalsRowShown="0" headerRowDxfId="843" dataDxfId="842" headerRowBorderDxfId="840" tableBorderDxfId="841" totalsRowBorderDxfId="839">
  <autoFilter ref="B90:C97">
    <filterColumn colId="0" hiddenButton="1"/>
    <filterColumn colId="1" hiddenButton="1"/>
  </autoFilter>
  <tableColumns count="2">
    <tableColumn id="1" name="FUNDUSZ" dataDxfId="838"/>
    <tableColumn id="2" name="Stan na koniec miesiąca" dataDxfId="837"/>
  </tableColumns>
  <tableStyleInfo name="TableStyleMedium11" showFirstColumn="1" showLastColumn="0" showRowStripes="1" showColumnStripes="0"/>
</table>
</file>

<file path=xl/tables/table31.xml><?xml version="1.0" encoding="utf-8"?>
<table xmlns="http://schemas.openxmlformats.org/spreadsheetml/2006/main" id="120" name="Tabela24121" displayName="Tabela24121" ref="H84:L85" totalsRowShown="0" dataDxfId="836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835"/>
    <tableColumn id="2" name="pomoc" dataDxfId="834" dataCellStyle="Procentowy">
      <calculatedColumnFormula>D33/D86</calculatedColumnFormula>
    </tableColumn>
    <tableColumn id="3" name="oszczędności" dataDxfId="833" dataCellStyle="Procentowy">
      <calculatedColumnFormula>D44/D86</calculatedColumnFormula>
    </tableColumn>
    <tableColumn id="4" name="koszty życia" dataDxfId="832" dataCellStyle="Procentowy">
      <calculatedColumnFormula>SUM(D54,D68)/D86</calculatedColumnFormula>
    </tableColumn>
    <tableColumn id="5" name="długi" dataDxfId="831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32.xml><?xml version="1.0" encoding="utf-8"?>
<table xmlns="http://schemas.openxmlformats.org/spreadsheetml/2006/main" id="121" name="Tabela1619113122" displayName="Tabela1619113122" ref="X49:AD60" totalsRowShown="0" headerRowDxfId="830" headerRowBorderDxfId="828" tableBorderDxfId="829" totalsRowBorderDxfId="827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826"/>
    <tableColumn id="2" name="Łącznie" dataDxfId="825">
      <calculatedColumnFormula>SUM(Z50,AD50)</calculatedColumnFormula>
    </tableColumn>
    <tableColumn id="3" name="I tydz" dataDxfId="824"/>
    <tableColumn id="4" name="II tydz" dataDxfId="823"/>
    <tableColumn id="5" name="III tydz" dataDxfId="822"/>
    <tableColumn id="6" name="IV tydz" dataDxfId="821"/>
    <tableColumn id="7" name="V tydz" dataDxfId="820"/>
  </tableColumns>
  <tableStyleInfo name="TableStyleMedium11" showFirstColumn="1" showLastColumn="0" showRowStripes="1" showColumnStripes="0"/>
</table>
</file>

<file path=xl/tables/table33.xml><?xml version="1.0" encoding="utf-8"?>
<table xmlns="http://schemas.openxmlformats.org/spreadsheetml/2006/main" id="122" name="Tabela13114123" displayName="Tabela13114123" ref="B8:C15" totalsRowShown="0" headerRowDxfId="819" dataDxfId="818" headerRowBorderDxfId="816" tableBorderDxfId="817" totalsRowBorderDxfId="815">
  <autoFilter ref="B8:C15">
    <filterColumn colId="0" hiddenButton="1"/>
    <filterColumn colId="1" hiddenButton="1"/>
  </autoFilter>
  <tableColumns count="2">
    <tableColumn id="1" name="FUNDUSZ" dataDxfId="814"/>
    <tableColumn id="2" name="Stan na początek miesiąca" dataDxfId="813"/>
  </tableColumns>
  <tableStyleInfo name="TableStyleMedium11" showFirstColumn="1" showLastColumn="0" showRowStripes="1" showColumnStripes="0"/>
</table>
</file>

<file path=xl/tables/table34.xml><?xml version="1.0" encoding="utf-8"?>
<table xmlns="http://schemas.openxmlformats.org/spreadsheetml/2006/main" id="123" name="Tabela14115124" displayName="Tabela14115124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812"/>
    <tableColumn id="2" name="Planowane przychody" dataDxfId="810" totalsRowDxfId="811"/>
    <tableColumn id="3" name="Rzeczywiste przychody" dataDxfId="808" totalsRowDxfId="809"/>
    <tableColumn id="4" name="Różnica" dataDxfId="806" totalsRowDxfId="807"/>
  </tableColumns>
  <tableStyleInfo name="TableStyleMedium11" showFirstColumn="1" showLastColumn="0" showRowStripes="1" showColumnStripes="0"/>
</table>
</file>

<file path=xl/tables/table35.xml><?xml version="1.0" encoding="utf-8"?>
<table xmlns="http://schemas.openxmlformats.org/spreadsheetml/2006/main" id="124" name="Tabela16116125" displayName="Tabela16116125" ref="H49:N60" totalsRowShown="0" headerRowDxfId="805" headerRowBorderDxfId="803" tableBorderDxfId="804" totalsRowBorderDxfId="802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801"/>
    <tableColumn id="2" name="Łącznie" dataDxfId="800">
      <calculatedColumnFormula>SUM(J50,N50)</calculatedColumnFormula>
    </tableColumn>
    <tableColumn id="3" name="I tydz" dataDxfId="799"/>
    <tableColumn id="4" name="II tydz" dataDxfId="798"/>
    <tableColumn id="5" name="III tydz" dataDxfId="797"/>
    <tableColumn id="6" name="IV tydz" dataDxfId="796"/>
    <tableColumn id="7" name="V tydz" dataDxfId="795"/>
  </tableColumns>
  <tableStyleInfo name="TableStyleMedium11" showFirstColumn="1" showLastColumn="0" showRowStripes="1" showColumnStripes="0"/>
</table>
</file>

<file path=xl/tables/table36.xml><?xml version="1.0" encoding="utf-8"?>
<table xmlns="http://schemas.openxmlformats.org/spreadsheetml/2006/main" id="125" name="Tabela1619117126" displayName="Tabela1619117126" ref="P49:V60" totalsRowShown="0" headerRowDxfId="794" headerRowBorderDxfId="792" tableBorderDxfId="793" totalsRowBorderDxfId="791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790"/>
    <tableColumn id="2" name="Łącznie" dataDxfId="789">
      <calculatedColumnFormula>SUM(R50,V50)</calculatedColumnFormula>
    </tableColumn>
    <tableColumn id="3" name="I tydz" dataDxfId="788"/>
    <tableColumn id="4" name="II tydz" dataDxfId="787"/>
    <tableColumn id="5" name="III tydz" dataDxfId="786"/>
    <tableColumn id="6" name="IV tydz" dataDxfId="785"/>
    <tableColumn id="7" name="V tydz" dataDxfId="784"/>
  </tableColumns>
  <tableStyleInfo name="TableStyleMedium11" showFirstColumn="1" showLastColumn="0" showRowStripes="1" showColumnStripes="0"/>
</table>
</file>

<file path=xl/tables/table37.xml><?xml version="1.0" encoding="utf-8"?>
<table xmlns="http://schemas.openxmlformats.org/spreadsheetml/2006/main" id="126" name="Tabela1621118127" displayName="Tabela1621118127" ref="H63:N74" totalsRowShown="0" headerRowDxfId="783" headerRowBorderDxfId="781" tableBorderDxfId="782" totalsRowBorderDxfId="780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779"/>
    <tableColumn id="2" name="Łącznie" dataDxfId="778">
      <calculatedColumnFormula>SUM(J64,N64)</calculatedColumnFormula>
    </tableColumn>
    <tableColumn id="3" name="I tydz" dataDxfId="777"/>
    <tableColumn id="4" name="II tydz" dataDxfId="776"/>
    <tableColumn id="5" name="III tydz" dataDxfId="775"/>
    <tableColumn id="6" name="IV tydz" dataDxfId="774"/>
    <tableColumn id="7" name="V tydz" dataDxfId="773"/>
  </tableColumns>
  <tableStyleInfo name="TableStyleMedium11" showFirstColumn="1" showLastColumn="0" showRowStripes="1" showColumnStripes="0"/>
</table>
</file>

<file path=xl/tables/table38.xml><?xml version="1.0" encoding="utf-8"?>
<table xmlns="http://schemas.openxmlformats.org/spreadsheetml/2006/main" id="127" name="Tabela1623119128" displayName="Tabela1623119128" ref="P63:V74" totalsRowShown="0" headerRowDxfId="772" headerRowBorderDxfId="770" tableBorderDxfId="771" totalsRowBorderDxfId="769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768"/>
    <tableColumn id="2" name="Łącznie" dataDxfId="767" dataCellStyle="Walutowy">
      <calculatedColumnFormula>SUM(R64,V64)</calculatedColumnFormula>
    </tableColumn>
    <tableColumn id="3" name="I tydz" dataDxfId="766" dataCellStyle="Walutowy"/>
    <tableColumn id="4" name="II tydz" dataDxfId="765" dataCellStyle="Walutowy"/>
    <tableColumn id="5" name="III tydz" dataDxfId="764" dataCellStyle="Walutowy"/>
    <tableColumn id="6" name="IV tydz" dataDxfId="763" dataCellStyle="Walutowy"/>
    <tableColumn id="7" name="V tydz" dataDxfId="762" dataCellStyle="Walutowy"/>
  </tableColumns>
  <tableStyleInfo name="TableStyleMedium11" showFirstColumn="1" showLastColumn="0" showRowStripes="1" showColumnStripes="0"/>
</table>
</file>

<file path=xl/tables/table39.xml><?xml version="1.0" encoding="utf-8"?>
<table xmlns="http://schemas.openxmlformats.org/spreadsheetml/2006/main" id="128" name="Tabela1324120129" displayName="Tabela1324120129" ref="B90:C97" totalsRowShown="0" headerRowDxfId="761" dataDxfId="760" headerRowBorderDxfId="758" tableBorderDxfId="759" totalsRowBorderDxfId="757">
  <autoFilter ref="B90:C97">
    <filterColumn colId="0" hiddenButton="1"/>
    <filterColumn colId="1" hiddenButton="1"/>
  </autoFilter>
  <tableColumns count="2">
    <tableColumn id="1" name="FUNDUSZ" dataDxfId="756"/>
    <tableColumn id="2" name="Stan na koniec miesiąca" dataDxfId="755"/>
  </tableColumns>
  <tableStyleInfo name="TableStyleMedium11" showFirstColumn="1" showLastColumn="0" showRowStripes="1" showColumnStripes="0"/>
</table>
</file>

<file path=xl/tables/table4.xml><?xml version="1.0" encoding="utf-8"?>
<table xmlns="http://schemas.openxmlformats.org/spreadsheetml/2006/main" id="6" name="Table6" displayName="Tabela6" ref="B47:E53" totalsRowCount="1" headerRowDxfId="1113" dataDxfId="1112" totalsRowDxfId="1110" tableBorderDxfId="1111">
  <autoFilter ref="B47:E52"/>
  <tableColumns count="4">
    <tableColumn id="1" name="ZWIERZĘTA DOMOWE" totalsRowLabel="Razem" dataDxfId="1109" totalsRowDxfId="1108"/>
    <tableColumn id="2" name="Koszt planowany" totalsRowFunction="sum" dataDxfId="1107" totalsRowDxfId="1106"/>
    <tableColumn id="3" name="Koszt rzeczywisty" totalsRowFunction="sum" dataDxfId="1105" totalsRowDxfId="1104"/>
    <tableColumn id="4" name="Różnica" totalsRowFunction="sum" dataDxfId="1103" totalsRowDxfId="1102">
      <calculatedColumnFormula>Tabela6[Koszt planowany]-Tabela6[Koszt rzeczywisty]</calculatedColumnFormula>
    </tableColumn>
  </tableColumns>
  <tableStyleInfo name="TableStyleMedium23" showFirstColumn="0" showLastColumn="0" showRowStripes="1" showColumnStripes="0"/>
</table>
</file>

<file path=xl/tables/table40.xml><?xml version="1.0" encoding="utf-8"?>
<table xmlns="http://schemas.openxmlformats.org/spreadsheetml/2006/main" id="129" name="Tabela24121130" displayName="Tabela24121130" ref="H84:L85" totalsRowShown="0" dataDxfId="754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753"/>
    <tableColumn id="2" name="pomoc" dataDxfId="752" dataCellStyle="Procentowy">
      <calculatedColumnFormula>D33/D86</calculatedColumnFormula>
    </tableColumn>
    <tableColumn id="3" name="oszczędności" dataDxfId="751" dataCellStyle="Procentowy">
      <calculatedColumnFormula>D44/D86</calculatedColumnFormula>
    </tableColumn>
    <tableColumn id="4" name="koszty życia" dataDxfId="750" dataCellStyle="Procentowy">
      <calculatedColumnFormula>SUM(D54,D68)/D86</calculatedColumnFormula>
    </tableColumn>
    <tableColumn id="5" name="długi" dataDxfId="749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41.xml><?xml version="1.0" encoding="utf-8"?>
<table xmlns="http://schemas.openxmlformats.org/spreadsheetml/2006/main" id="130" name="Tabela1619113122131" displayName="Tabela1619113122131" ref="X49:AD60" totalsRowShown="0" headerRowDxfId="748" headerRowBorderDxfId="746" tableBorderDxfId="747" totalsRowBorderDxfId="745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744"/>
    <tableColumn id="2" name="Łącznie" dataDxfId="743">
      <calculatedColumnFormula>SUM(Z50,AD50)</calculatedColumnFormula>
    </tableColumn>
    <tableColumn id="3" name="I tydz" dataDxfId="742"/>
    <tableColumn id="4" name="II tydz" dataDxfId="741"/>
    <tableColumn id="5" name="III tydz" dataDxfId="740"/>
    <tableColumn id="6" name="IV tydz" dataDxfId="739"/>
    <tableColumn id="7" name="V tydz" dataDxfId="738"/>
  </tableColumns>
  <tableStyleInfo name="TableStyleMedium11" showFirstColumn="1" showLastColumn="0" showRowStripes="1" showColumnStripes="0"/>
</table>
</file>

<file path=xl/tables/table42.xml><?xml version="1.0" encoding="utf-8"?>
<table xmlns="http://schemas.openxmlformats.org/spreadsheetml/2006/main" id="194" name="Tabela13114123132141150159168195" displayName="Tabela13114123132141150159168195" ref="B8:C15" totalsRowShown="0" headerRowDxfId="163" dataDxfId="162" headerRowBorderDxfId="160" tableBorderDxfId="161" totalsRowBorderDxfId="159">
  <autoFilter ref="B8:C15">
    <filterColumn colId="0" hiddenButton="1"/>
    <filterColumn colId="1" hiddenButton="1"/>
  </autoFilter>
  <tableColumns count="2">
    <tableColumn id="1" name="FUNDUSZ" dataDxfId="158"/>
    <tableColumn id="2" name="Stan na początek miesiąca" dataDxfId="157"/>
  </tableColumns>
  <tableStyleInfo name="TableStyleMedium11" showFirstColumn="1" showLastColumn="0" showRowStripes="1" showColumnStripes="0"/>
</table>
</file>

<file path=xl/tables/table43.xml><?xml version="1.0" encoding="utf-8"?>
<table xmlns="http://schemas.openxmlformats.org/spreadsheetml/2006/main" id="195" name="Tabela14115124133142151160169196" displayName="Tabela14115124133142151160169196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156"/>
    <tableColumn id="2" name="Planowane przychody" dataDxfId="154" totalsRowDxfId="155"/>
    <tableColumn id="3" name="Rzeczywiste przychody" dataDxfId="152" totalsRowDxfId="153"/>
    <tableColumn id="4" name="Różnica" dataDxfId="150" totalsRowDxfId="151"/>
  </tableColumns>
  <tableStyleInfo name="TableStyleMedium11" showFirstColumn="1" showLastColumn="0" showRowStripes="1" showColumnStripes="0"/>
</table>
</file>

<file path=xl/tables/table44.xml><?xml version="1.0" encoding="utf-8"?>
<table xmlns="http://schemas.openxmlformats.org/spreadsheetml/2006/main" id="196" name="Tabela16116125134143152161170197" displayName="Tabela16116125134143152161170197" ref="H49:N60" totalsRowShown="0" headerRowDxfId="149" headerRowBorderDxfId="147" tableBorderDxfId="148" totalsRowBorderDxfId="146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145"/>
    <tableColumn id="2" name="Łącznie" dataDxfId="144">
      <calculatedColumnFormula>SUM(J50,N50)</calculatedColumnFormula>
    </tableColumn>
    <tableColumn id="3" name="I tydz" dataDxfId="143"/>
    <tableColumn id="4" name="II tydz" dataDxfId="142"/>
    <tableColumn id="5" name="III tydz" dataDxfId="141"/>
    <tableColumn id="6" name="IV tydz" dataDxfId="140"/>
    <tableColumn id="7" name="V tydz" dataDxfId="139"/>
  </tableColumns>
  <tableStyleInfo name="TableStyleMedium11" showFirstColumn="1" showLastColumn="0" showRowStripes="1" showColumnStripes="0"/>
</table>
</file>

<file path=xl/tables/table45.xml><?xml version="1.0" encoding="utf-8"?>
<table xmlns="http://schemas.openxmlformats.org/spreadsheetml/2006/main" id="197" name="Tabela1619117126135144153162171198" displayName="Tabela1619117126135144153162171198" ref="P49:V60" totalsRowShown="0" headerRowDxfId="138" headerRowBorderDxfId="136" tableBorderDxfId="137" totalsRowBorderDxfId="135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134"/>
    <tableColumn id="2" name="Łącznie" dataDxfId="133">
      <calculatedColumnFormula>SUM(R50,V50)</calculatedColumnFormula>
    </tableColumn>
    <tableColumn id="3" name="I tydz" dataDxfId="132"/>
    <tableColumn id="4" name="II tydz" dataDxfId="131"/>
    <tableColumn id="5" name="III tydz" dataDxfId="130"/>
    <tableColumn id="6" name="IV tydz" dataDxfId="129"/>
    <tableColumn id="7" name="V tydz" dataDxfId="128"/>
  </tableColumns>
  <tableStyleInfo name="TableStyleMedium11" showFirstColumn="1" showLastColumn="0" showRowStripes="1" showColumnStripes="0"/>
</table>
</file>

<file path=xl/tables/table46.xml><?xml version="1.0" encoding="utf-8"?>
<table xmlns="http://schemas.openxmlformats.org/spreadsheetml/2006/main" id="198" name="Tabela1621118127136145154163172199" displayName="Tabela1621118127136145154163172199" ref="H63:N74" totalsRowShown="0" headerRowDxfId="127" headerRowBorderDxfId="125" tableBorderDxfId="126" totalsRowBorderDxfId="124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123"/>
    <tableColumn id="2" name="Łącznie" dataDxfId="122">
      <calculatedColumnFormula>SUM(J64,N64)</calculatedColumnFormula>
    </tableColumn>
    <tableColumn id="3" name="I tydz" dataDxfId="121"/>
    <tableColumn id="4" name="II tydz" dataDxfId="120"/>
    <tableColumn id="5" name="III tydz" dataDxfId="119"/>
    <tableColumn id="6" name="IV tydz" dataDxfId="118"/>
    <tableColumn id="7" name="V tydz" dataDxfId="117"/>
  </tableColumns>
  <tableStyleInfo name="TableStyleMedium11" showFirstColumn="1" showLastColumn="0" showRowStripes="1" showColumnStripes="0"/>
</table>
</file>

<file path=xl/tables/table47.xml><?xml version="1.0" encoding="utf-8"?>
<table xmlns="http://schemas.openxmlformats.org/spreadsheetml/2006/main" id="199" name="Tabela1623119128137146155164173200" displayName="Tabela1623119128137146155164173200" ref="P63:V74" totalsRowShown="0" headerRowDxfId="116" headerRowBorderDxfId="114" tableBorderDxfId="115" totalsRowBorderDxfId="113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112"/>
    <tableColumn id="2" name="Łącznie" dataDxfId="111" dataCellStyle="Walutowy">
      <calculatedColumnFormula>SUM(R64,V64)</calculatedColumnFormula>
    </tableColumn>
    <tableColumn id="3" name="I tydz" dataDxfId="110" dataCellStyle="Walutowy"/>
    <tableColumn id="4" name="II tydz" dataDxfId="109" dataCellStyle="Walutowy"/>
    <tableColumn id="5" name="III tydz" dataDxfId="108" dataCellStyle="Walutowy"/>
    <tableColumn id="6" name="IV tydz" dataDxfId="107" dataCellStyle="Walutowy"/>
    <tableColumn id="7" name="V tydz" dataDxfId="106" dataCellStyle="Walutowy"/>
  </tableColumns>
  <tableStyleInfo name="TableStyleMedium11" showFirstColumn="1" showLastColumn="0" showRowStripes="1" showColumnStripes="0"/>
</table>
</file>

<file path=xl/tables/table48.xml><?xml version="1.0" encoding="utf-8"?>
<table xmlns="http://schemas.openxmlformats.org/spreadsheetml/2006/main" id="200" name="Tabela1324120129138147156165174201" displayName="Tabela1324120129138147156165174201" ref="B90:C97" totalsRowShown="0" headerRowDxfId="105" dataDxfId="104" headerRowBorderDxfId="102" tableBorderDxfId="103" totalsRowBorderDxfId="101">
  <autoFilter ref="B90:C97">
    <filterColumn colId="0" hiddenButton="1"/>
    <filterColumn colId="1" hiddenButton="1"/>
  </autoFilter>
  <tableColumns count="2">
    <tableColumn id="1" name="FUNDUSZ" dataDxfId="100"/>
    <tableColumn id="2" name="Stan na koniec miesiąca" dataDxfId="99"/>
  </tableColumns>
  <tableStyleInfo name="TableStyleMedium11" showFirstColumn="1" showLastColumn="0" showRowStripes="1" showColumnStripes="0"/>
</table>
</file>

<file path=xl/tables/table49.xml><?xml version="1.0" encoding="utf-8"?>
<table xmlns="http://schemas.openxmlformats.org/spreadsheetml/2006/main" id="201" name="Tabela24121130139148157166175202" displayName="Tabela24121130139148157166175202" ref="H84:L85" totalsRowShown="0" dataDxfId="98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97"/>
    <tableColumn id="2" name="pomoc" dataDxfId="96" dataCellStyle="Procentowy">
      <calculatedColumnFormula>D33/D86</calculatedColumnFormula>
    </tableColumn>
    <tableColumn id="3" name="oszczędności" dataDxfId="95" dataCellStyle="Procentowy">
      <calculatedColumnFormula>D44/D86</calculatedColumnFormula>
    </tableColumn>
    <tableColumn id="4" name="koszty życia" dataDxfId="94" dataCellStyle="Procentowy">
      <calculatedColumnFormula>SUM(D54,D68)/D86</calculatedColumnFormula>
    </tableColumn>
    <tableColumn id="5" name="długi" dataDxfId="93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ela11" ref="G45:J49" totalsRowCount="1" headerRowDxfId="1101" dataDxfId="1100" totalsRowDxfId="1098" tableBorderDxfId="1099">
  <autoFilter ref="G45:J48"/>
  <tableColumns count="4">
    <tableColumn id="1" name="PREZENTY I DATKI" totalsRowLabel="Razem" dataDxfId="1097" totalsRowDxfId="1096"/>
    <tableColumn id="2" name="Koszt planowany" totalsRowFunction="sum" dataDxfId="1095" totalsRowDxfId="1094"/>
    <tableColumn id="3" name="Koszt rzeczywisty" totalsRowFunction="sum" dataDxfId="1093" totalsRowDxfId="1092"/>
    <tableColumn id="4" name="Różnica" totalsRowFunction="sum" dataDxfId="1091" totalsRowDxfId="1090">
      <calculatedColumnFormula>Tabela11[Koszt planowany]-Tabela11[Koszt rzeczywisty]</calculatedColumnFormula>
    </tableColumn>
  </tableColumns>
  <tableStyleInfo name="TableStyleMedium23" showFirstColumn="0" showLastColumn="0" showRowStripes="1" showColumnStripes="0"/>
</table>
</file>

<file path=xl/tables/table50.xml><?xml version="1.0" encoding="utf-8"?>
<table xmlns="http://schemas.openxmlformats.org/spreadsheetml/2006/main" id="202" name="Tabela1619113122131140149158167176203" displayName="Tabela1619113122131140149158167176203" ref="X49:AD60" totalsRowShown="0" headerRowDxfId="92" headerRowBorderDxfId="90" tableBorderDxfId="91" totalsRowBorderDxfId="89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88"/>
    <tableColumn id="2" name="Łącznie" dataDxfId="87">
      <calculatedColumnFormula>SUM(Z50,AD50)</calculatedColumnFormula>
    </tableColumn>
    <tableColumn id="3" name="I tydz" dataDxfId="86"/>
    <tableColumn id="4" name="II tydz" dataDxfId="85"/>
    <tableColumn id="5" name="III tydz" dataDxfId="84"/>
    <tableColumn id="6" name="IV tydz" dataDxfId="83"/>
    <tableColumn id="7" name="V tydz" dataDxfId="82"/>
  </tableColumns>
  <tableStyleInfo name="TableStyleMedium11" showFirstColumn="1" showLastColumn="0" showRowStripes="1" showColumnStripes="0"/>
</table>
</file>

<file path=xl/tables/table51.xml><?xml version="1.0" encoding="utf-8"?>
<table xmlns="http://schemas.openxmlformats.org/spreadsheetml/2006/main" id="131" name="Tabela13114123132" displayName="Tabela13114123132" ref="B8:C15" totalsRowShown="0" headerRowDxfId="737" dataDxfId="736" headerRowBorderDxfId="734" tableBorderDxfId="735" totalsRowBorderDxfId="733">
  <autoFilter ref="B8:C15">
    <filterColumn colId="0" hiddenButton="1"/>
    <filterColumn colId="1" hiddenButton="1"/>
  </autoFilter>
  <tableColumns count="2">
    <tableColumn id="1" name="FUNDUSZ" dataDxfId="732"/>
    <tableColumn id="2" name="Stan na początek miesiąca" dataDxfId="731"/>
  </tableColumns>
  <tableStyleInfo name="TableStyleMedium11" showFirstColumn="1" showLastColumn="0" showRowStripes="1" showColumnStripes="0"/>
</table>
</file>

<file path=xl/tables/table52.xml><?xml version="1.0" encoding="utf-8"?>
<table xmlns="http://schemas.openxmlformats.org/spreadsheetml/2006/main" id="132" name="Tabela14115124133" displayName="Tabela14115124133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730"/>
    <tableColumn id="2" name="Planowane przychody" dataDxfId="728" totalsRowDxfId="729"/>
    <tableColumn id="3" name="Rzeczywiste przychody" dataDxfId="726" totalsRowDxfId="727"/>
    <tableColumn id="4" name="Różnica" dataDxfId="724" totalsRowDxfId="725"/>
  </tableColumns>
  <tableStyleInfo name="TableStyleMedium11" showFirstColumn="1" showLastColumn="0" showRowStripes="1" showColumnStripes="0"/>
</table>
</file>

<file path=xl/tables/table53.xml><?xml version="1.0" encoding="utf-8"?>
<table xmlns="http://schemas.openxmlformats.org/spreadsheetml/2006/main" id="133" name="Tabela16116125134" displayName="Tabela16116125134" ref="H49:N60" totalsRowShown="0" headerRowDxfId="723" headerRowBorderDxfId="721" tableBorderDxfId="722" totalsRowBorderDxfId="720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719"/>
    <tableColumn id="2" name="Łącznie" dataDxfId="718">
      <calculatedColumnFormula>SUM(J50,N50)</calculatedColumnFormula>
    </tableColumn>
    <tableColumn id="3" name="I tydz" dataDxfId="717"/>
    <tableColumn id="4" name="II tydz" dataDxfId="716"/>
    <tableColumn id="5" name="III tydz" dataDxfId="715"/>
    <tableColumn id="6" name="IV tydz" dataDxfId="714"/>
    <tableColumn id="7" name="V tydz" dataDxfId="713"/>
  </tableColumns>
  <tableStyleInfo name="TableStyleMedium11" showFirstColumn="1" showLastColumn="0" showRowStripes="1" showColumnStripes="0"/>
</table>
</file>

<file path=xl/tables/table54.xml><?xml version="1.0" encoding="utf-8"?>
<table xmlns="http://schemas.openxmlformats.org/spreadsheetml/2006/main" id="134" name="Tabela1619117126135" displayName="Tabela1619117126135" ref="P49:V60" totalsRowShown="0" headerRowDxfId="712" headerRowBorderDxfId="710" tableBorderDxfId="711" totalsRowBorderDxfId="709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708"/>
    <tableColumn id="2" name="Łącznie" dataDxfId="707">
      <calculatedColumnFormula>SUM(R50,V50)</calculatedColumnFormula>
    </tableColumn>
    <tableColumn id="3" name="I tydz" dataDxfId="706"/>
    <tableColumn id="4" name="II tydz" dataDxfId="705"/>
    <tableColumn id="5" name="III tydz" dataDxfId="704"/>
    <tableColumn id="6" name="IV tydz" dataDxfId="703"/>
    <tableColumn id="7" name="V tydz" dataDxfId="702"/>
  </tableColumns>
  <tableStyleInfo name="TableStyleMedium11" showFirstColumn="1" showLastColumn="0" showRowStripes="1" showColumnStripes="0"/>
</table>
</file>

<file path=xl/tables/table55.xml><?xml version="1.0" encoding="utf-8"?>
<table xmlns="http://schemas.openxmlformats.org/spreadsheetml/2006/main" id="135" name="Tabela1621118127136" displayName="Tabela1621118127136" ref="H63:N74" totalsRowShown="0" headerRowDxfId="701" headerRowBorderDxfId="699" tableBorderDxfId="700" totalsRowBorderDxfId="698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697"/>
    <tableColumn id="2" name="Łącznie" dataDxfId="696">
      <calculatedColumnFormula>SUM(J64,N64)</calculatedColumnFormula>
    </tableColumn>
    <tableColumn id="3" name="I tydz" dataDxfId="695"/>
    <tableColumn id="4" name="II tydz" dataDxfId="694"/>
    <tableColumn id="5" name="III tydz" dataDxfId="693"/>
    <tableColumn id="6" name="IV tydz" dataDxfId="692"/>
    <tableColumn id="7" name="V tydz" dataDxfId="691"/>
  </tableColumns>
  <tableStyleInfo name="TableStyleMedium11" showFirstColumn="1" showLastColumn="0" showRowStripes="1" showColumnStripes="0"/>
</table>
</file>

<file path=xl/tables/table56.xml><?xml version="1.0" encoding="utf-8"?>
<table xmlns="http://schemas.openxmlformats.org/spreadsheetml/2006/main" id="136" name="Tabela1623119128137" displayName="Tabela1623119128137" ref="P63:V74" totalsRowShown="0" headerRowDxfId="690" headerRowBorderDxfId="688" tableBorderDxfId="689" totalsRowBorderDxfId="687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686"/>
    <tableColumn id="2" name="Łącznie" dataDxfId="685" dataCellStyle="Walutowy">
      <calculatedColumnFormula>SUM(R64,V64)</calculatedColumnFormula>
    </tableColumn>
    <tableColumn id="3" name="I tydz" dataDxfId="684" dataCellStyle="Walutowy"/>
    <tableColumn id="4" name="II tydz" dataDxfId="683" dataCellStyle="Walutowy"/>
    <tableColumn id="5" name="III tydz" dataDxfId="682" dataCellStyle="Walutowy"/>
    <tableColumn id="6" name="IV tydz" dataDxfId="681" dataCellStyle="Walutowy"/>
    <tableColumn id="7" name="V tydz" dataDxfId="680" dataCellStyle="Walutowy"/>
  </tableColumns>
  <tableStyleInfo name="TableStyleMedium11" showFirstColumn="1" showLastColumn="0" showRowStripes="1" showColumnStripes="0"/>
</table>
</file>

<file path=xl/tables/table57.xml><?xml version="1.0" encoding="utf-8"?>
<table xmlns="http://schemas.openxmlformats.org/spreadsheetml/2006/main" id="137" name="Tabela1324120129138" displayName="Tabela1324120129138" ref="B90:C97" totalsRowShown="0" headerRowDxfId="679" dataDxfId="678" headerRowBorderDxfId="676" tableBorderDxfId="677" totalsRowBorderDxfId="675">
  <autoFilter ref="B90:C97">
    <filterColumn colId="0" hiddenButton="1"/>
    <filterColumn colId="1" hiddenButton="1"/>
  </autoFilter>
  <tableColumns count="2">
    <tableColumn id="1" name="FUNDUSZ" dataDxfId="674"/>
    <tableColumn id="2" name="Stan na koniec miesiąca" dataDxfId="673"/>
  </tableColumns>
  <tableStyleInfo name="TableStyleMedium11" showFirstColumn="1" showLastColumn="0" showRowStripes="1" showColumnStripes="0"/>
</table>
</file>

<file path=xl/tables/table58.xml><?xml version="1.0" encoding="utf-8"?>
<table xmlns="http://schemas.openxmlformats.org/spreadsheetml/2006/main" id="138" name="Tabela24121130139" displayName="Tabela24121130139" ref="H84:L85" totalsRowShown="0" dataDxfId="672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671"/>
    <tableColumn id="2" name="pomoc" dataDxfId="670" dataCellStyle="Procentowy">
      <calculatedColumnFormula>D33/D86</calculatedColumnFormula>
    </tableColumn>
    <tableColumn id="3" name="oszczędności" dataDxfId="669" dataCellStyle="Procentowy">
      <calculatedColumnFormula>D44/D86</calculatedColumnFormula>
    </tableColumn>
    <tableColumn id="4" name="koszty życia" dataDxfId="668" dataCellStyle="Procentowy">
      <calculatedColumnFormula>SUM(D54,D68)/D86</calculatedColumnFormula>
    </tableColumn>
    <tableColumn id="5" name="długi" dataDxfId="667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59.xml><?xml version="1.0" encoding="utf-8"?>
<table xmlns="http://schemas.openxmlformats.org/spreadsheetml/2006/main" id="139" name="Tabela1619113122131140" displayName="Tabela1619113122131140" ref="X49:AD60" totalsRowShown="0" headerRowDxfId="666" headerRowBorderDxfId="664" tableBorderDxfId="665" totalsRowBorderDxfId="663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662"/>
    <tableColumn id="2" name="Łącznie" dataDxfId="661">
      <calculatedColumnFormula>SUM(Z50,AD50)</calculatedColumnFormula>
    </tableColumn>
    <tableColumn id="3" name="I tydz" dataDxfId="660"/>
    <tableColumn id="4" name="II tydz" dataDxfId="659"/>
    <tableColumn id="5" name="III tydz" dataDxfId="658"/>
    <tableColumn id="6" name="IV tydz" dataDxfId="657"/>
    <tableColumn id="7" name="V tydz" dataDxfId="656"/>
  </tableColumns>
  <tableStyleInfo name="TableStyleMedium11" showFirstColumn="1" showLastColumn="0" showRowStripes="1" showColumnStripes="0"/>
</table>
</file>

<file path=xl/tables/table6.xml><?xml version="1.0" encoding="utf-8"?>
<table xmlns="http://schemas.openxmlformats.org/spreadsheetml/2006/main" id="5" name="Table5" displayName="Tabela5" ref="B41:E45" totalsRowCount="1" headerRowDxfId="1089" dataDxfId="1088" totalsRowDxfId="1086" tableBorderDxfId="1087">
  <autoFilter ref="B41:E44"/>
  <tableColumns count="4">
    <tableColumn id="1" name="WYŻYWIENIE" totalsRowLabel="Razem" dataDxfId="1085" totalsRowDxfId="1084"/>
    <tableColumn id="2" name="Koszt planowany" totalsRowFunction="sum" dataDxfId="1083" totalsRowDxfId="1082"/>
    <tableColumn id="3" name="Koszt rzeczywisty" totalsRowFunction="sum" dataDxfId="1081" totalsRowDxfId="1080"/>
    <tableColumn id="4" name="Różnica" totalsRowFunction="sum" dataDxfId="1079" totalsRowDxfId="1078">
      <calculatedColumnFormula>Tabela5[Koszt planowany]-Tabela5[Koszt rzeczywisty]</calculatedColumnFormula>
    </tableColumn>
  </tableColumns>
  <tableStyleInfo name="TableStyleMedium23" showFirstColumn="0" showLastColumn="0" showRowStripes="1" showColumnStripes="0"/>
</table>
</file>

<file path=xl/tables/table60.xml><?xml version="1.0" encoding="utf-8"?>
<table xmlns="http://schemas.openxmlformats.org/spreadsheetml/2006/main" id="185" name="Tabela13114123132141150159168177186" displayName="Tabela13114123132141150159168177186" ref="B8:C15" totalsRowShown="0" headerRowDxfId="245" dataDxfId="244" headerRowBorderDxfId="242" tableBorderDxfId="243" totalsRowBorderDxfId="241">
  <autoFilter ref="B8:C15">
    <filterColumn colId="0" hiddenButton="1"/>
    <filterColumn colId="1" hiddenButton="1"/>
  </autoFilter>
  <tableColumns count="2">
    <tableColumn id="1" name="FUNDUSZ" dataDxfId="240"/>
    <tableColumn id="2" name="Stan na początek miesiąca" dataDxfId="239"/>
  </tableColumns>
  <tableStyleInfo name="TableStyleMedium11" showFirstColumn="1" showLastColumn="0" showRowStripes="1" showColumnStripes="0"/>
</table>
</file>

<file path=xl/tables/table61.xml><?xml version="1.0" encoding="utf-8"?>
<table xmlns="http://schemas.openxmlformats.org/spreadsheetml/2006/main" id="186" name="Tabela14115124133142151160169178187" displayName="Tabela14115124133142151160169178187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238"/>
    <tableColumn id="2" name="Planowane przychody" dataDxfId="236" totalsRowDxfId="237"/>
    <tableColumn id="3" name="Rzeczywiste przychody" dataDxfId="234" totalsRowDxfId="235"/>
    <tableColumn id="4" name="Różnica" dataDxfId="232" totalsRowDxfId="233"/>
  </tableColumns>
  <tableStyleInfo name="TableStyleMedium11" showFirstColumn="1" showLastColumn="0" showRowStripes="1" showColumnStripes="0"/>
</table>
</file>

<file path=xl/tables/table62.xml><?xml version="1.0" encoding="utf-8"?>
<table xmlns="http://schemas.openxmlformats.org/spreadsheetml/2006/main" id="187" name="Tabela16116125134143152161170179188" displayName="Tabela16116125134143152161170179188" ref="H49:N60" totalsRowShown="0" headerRowDxfId="231" headerRowBorderDxfId="229" tableBorderDxfId="230" totalsRowBorderDxfId="228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227"/>
    <tableColumn id="2" name="Łącznie" dataDxfId="226">
      <calculatedColumnFormula>SUM(J50,N50)</calculatedColumnFormula>
    </tableColumn>
    <tableColumn id="3" name="I tydz" dataDxfId="225"/>
    <tableColumn id="4" name="II tydz" dataDxfId="224"/>
    <tableColumn id="5" name="III tydz" dataDxfId="223"/>
    <tableColumn id="6" name="IV tydz" dataDxfId="222"/>
    <tableColumn id="7" name="V tydz" dataDxfId="221"/>
  </tableColumns>
  <tableStyleInfo name="TableStyleMedium11" showFirstColumn="1" showLastColumn="0" showRowStripes="1" showColumnStripes="0"/>
</table>
</file>

<file path=xl/tables/table63.xml><?xml version="1.0" encoding="utf-8"?>
<table xmlns="http://schemas.openxmlformats.org/spreadsheetml/2006/main" id="188" name="Tabela1619117126135144153162171180189" displayName="Tabela1619117126135144153162171180189" ref="P49:V60" totalsRowShown="0" headerRowDxfId="220" headerRowBorderDxfId="218" tableBorderDxfId="219" totalsRowBorderDxfId="217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216"/>
    <tableColumn id="2" name="Łącznie" dataDxfId="215">
      <calculatedColumnFormula>SUM(R50,V50)</calculatedColumnFormula>
    </tableColumn>
    <tableColumn id="3" name="I tydz" dataDxfId="214"/>
    <tableColumn id="4" name="II tydz" dataDxfId="213"/>
    <tableColumn id="5" name="III tydz" dataDxfId="212"/>
    <tableColumn id="6" name="IV tydz" dataDxfId="211"/>
    <tableColumn id="7" name="V tydz" dataDxfId="210"/>
  </tableColumns>
  <tableStyleInfo name="TableStyleMedium11" showFirstColumn="1" showLastColumn="0" showRowStripes="1" showColumnStripes="0"/>
</table>
</file>

<file path=xl/tables/table64.xml><?xml version="1.0" encoding="utf-8"?>
<table xmlns="http://schemas.openxmlformats.org/spreadsheetml/2006/main" id="189" name="Tabela1621118127136145154163172181190" displayName="Tabela1621118127136145154163172181190" ref="H63:N74" totalsRowShown="0" headerRowDxfId="209" headerRowBorderDxfId="207" tableBorderDxfId="208" totalsRowBorderDxfId="206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205"/>
    <tableColumn id="2" name="Łącznie" dataDxfId="204">
      <calculatedColumnFormula>SUM(J64,N64)</calculatedColumnFormula>
    </tableColumn>
    <tableColumn id="3" name="I tydz" dataDxfId="203"/>
    <tableColumn id="4" name="II tydz" dataDxfId="202"/>
    <tableColumn id="5" name="III tydz" dataDxfId="201"/>
    <tableColumn id="6" name="IV tydz" dataDxfId="200"/>
    <tableColumn id="7" name="V tydz" dataDxfId="199"/>
  </tableColumns>
  <tableStyleInfo name="TableStyleMedium11" showFirstColumn="1" showLastColumn="0" showRowStripes="1" showColumnStripes="0"/>
</table>
</file>

<file path=xl/tables/table65.xml><?xml version="1.0" encoding="utf-8"?>
<table xmlns="http://schemas.openxmlformats.org/spreadsheetml/2006/main" id="190" name="Tabela1623119128137146155164173182191" displayName="Tabela1623119128137146155164173182191" ref="P63:V74" totalsRowShown="0" headerRowDxfId="198" headerRowBorderDxfId="196" tableBorderDxfId="197" totalsRowBorderDxfId="195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194"/>
    <tableColumn id="2" name="Łącznie" dataDxfId="193" dataCellStyle="Walutowy">
      <calculatedColumnFormula>SUM(R64,V64)</calculatedColumnFormula>
    </tableColumn>
    <tableColumn id="3" name="I tydz" dataDxfId="192" dataCellStyle="Walutowy"/>
    <tableColumn id="4" name="II tydz" dataDxfId="191" dataCellStyle="Walutowy"/>
    <tableColumn id="5" name="III tydz" dataDxfId="190" dataCellStyle="Walutowy"/>
    <tableColumn id="6" name="IV tydz" dataDxfId="189" dataCellStyle="Walutowy"/>
    <tableColumn id="7" name="V tydz" dataDxfId="188" dataCellStyle="Walutowy"/>
  </tableColumns>
  <tableStyleInfo name="TableStyleMedium11" showFirstColumn="1" showLastColumn="0" showRowStripes="1" showColumnStripes="0"/>
</table>
</file>

<file path=xl/tables/table66.xml><?xml version="1.0" encoding="utf-8"?>
<table xmlns="http://schemas.openxmlformats.org/spreadsheetml/2006/main" id="191" name="Tabela1324120129138147156165174183192" displayName="Tabela1324120129138147156165174183192" ref="B90:C97" totalsRowShown="0" headerRowDxfId="187" dataDxfId="186" headerRowBorderDxfId="184" tableBorderDxfId="185" totalsRowBorderDxfId="183">
  <autoFilter ref="B90:C97">
    <filterColumn colId="0" hiddenButton="1"/>
    <filterColumn colId="1" hiddenButton="1"/>
  </autoFilter>
  <tableColumns count="2">
    <tableColumn id="1" name="FUNDUSZ" dataDxfId="182"/>
    <tableColumn id="2" name="Stan na koniec miesiąca" dataDxfId="181"/>
  </tableColumns>
  <tableStyleInfo name="TableStyleMedium11" showFirstColumn="1" showLastColumn="0" showRowStripes="1" showColumnStripes="0"/>
</table>
</file>

<file path=xl/tables/table67.xml><?xml version="1.0" encoding="utf-8"?>
<table xmlns="http://schemas.openxmlformats.org/spreadsheetml/2006/main" id="192" name="Tabela24121130139148157166175184193" displayName="Tabela24121130139148157166175184193" ref="H84:L85" totalsRowShown="0" dataDxfId="180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179"/>
    <tableColumn id="2" name="pomoc" dataDxfId="178" dataCellStyle="Procentowy">
      <calculatedColumnFormula>D33/D86</calculatedColumnFormula>
    </tableColumn>
    <tableColumn id="3" name="oszczędności" dataDxfId="177" dataCellStyle="Procentowy">
      <calculatedColumnFormula>D44/D86</calculatedColumnFormula>
    </tableColumn>
    <tableColumn id="4" name="koszty życia" dataDxfId="176" dataCellStyle="Procentowy">
      <calculatedColumnFormula>SUM(D54,D68)/D86</calculatedColumnFormula>
    </tableColumn>
    <tableColumn id="5" name="długi" dataDxfId="175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68.xml><?xml version="1.0" encoding="utf-8"?>
<table xmlns="http://schemas.openxmlformats.org/spreadsheetml/2006/main" id="193" name="Tabela1619113122131140149158167176185194" displayName="Tabela1619113122131140149158167176185194" ref="X49:AD60" totalsRowShown="0" headerRowDxfId="174" headerRowBorderDxfId="172" tableBorderDxfId="173" totalsRowBorderDxfId="171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170"/>
    <tableColumn id="2" name="Łącznie" dataDxfId="169">
      <calculatedColumnFormula>SUM(Z50,AD50)</calculatedColumnFormula>
    </tableColumn>
    <tableColumn id="3" name="I tydz" dataDxfId="168"/>
    <tableColumn id="4" name="II tydz" dataDxfId="167"/>
    <tableColumn id="5" name="III tydz" dataDxfId="166"/>
    <tableColumn id="6" name="IV tydz" dataDxfId="165"/>
    <tableColumn id="7" name="V tydz" dataDxfId="164"/>
  </tableColumns>
  <tableStyleInfo name="TableStyleMedium11" showFirstColumn="1" showLastColumn="0" showRowStripes="1" showColumnStripes="0"/>
</table>
</file>

<file path=xl/tables/table69.xml><?xml version="1.0" encoding="utf-8"?>
<table xmlns="http://schemas.openxmlformats.org/spreadsheetml/2006/main" id="140" name="Tabela13114123132141" displayName="Tabela13114123132141" ref="B8:C15" totalsRowShown="0" headerRowDxfId="655" dataDxfId="654" headerRowBorderDxfId="652" tableBorderDxfId="653" totalsRowBorderDxfId="651">
  <autoFilter ref="B8:C15">
    <filterColumn colId="0" hiddenButton="1"/>
    <filterColumn colId="1" hiddenButton="1"/>
  </autoFilter>
  <tableColumns count="2">
    <tableColumn id="1" name="FUNDUSZ" dataDxfId="650"/>
    <tableColumn id="2" name="Stan na początek miesiąca" dataDxfId="649"/>
  </tableColumns>
  <tableStyleInfo name="TableStyleMedium11" showFirstColumn="1" showLastColumn="0" showRowStripes="1" showColumnStripes="0"/>
</table>
</file>

<file path=xl/tables/table7.xml><?xml version="1.0" encoding="utf-8"?>
<table xmlns="http://schemas.openxmlformats.org/spreadsheetml/2006/main" id="9" name="Table9" displayName="Tabela9" ref="G32:J37" totalsRowCount="1" headerRowDxfId="1077" dataDxfId="1076" totalsRowDxfId="1074" tableBorderDxfId="1075">
  <autoFilter ref="G32:J36"/>
  <tableColumns count="4">
    <tableColumn id="1" name="PODATKI" totalsRowLabel="Razem" dataDxfId="1073" totalsRowDxfId="1072"/>
    <tableColumn id="2" name="Koszt planowany" totalsRowFunction="sum" dataDxfId="1071" totalsRowDxfId="1070"/>
    <tableColumn id="3" name="Koszt rzeczywisty" totalsRowFunction="sum" dataDxfId="1069" totalsRowDxfId="1068"/>
    <tableColumn id="4" name="Różnica" totalsRowFunction="sum" dataDxfId="1067" totalsRowDxfId="1066">
      <calculatedColumnFormula>Tabela9[Koszt planowany]-Tabela9[Koszt rzeczywisty]</calculatedColumnFormula>
    </tableColumn>
  </tableColumns>
  <tableStyleInfo name="TableStyleMedium23" showFirstColumn="0" showLastColumn="0" showRowStripes="1" showColumnStripes="0"/>
</table>
</file>

<file path=xl/tables/table70.xml><?xml version="1.0" encoding="utf-8"?>
<table xmlns="http://schemas.openxmlformats.org/spreadsheetml/2006/main" id="141" name="Tabela14115124133142" displayName="Tabela14115124133142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648"/>
    <tableColumn id="2" name="Planowane przychody" dataDxfId="646" totalsRowDxfId="647"/>
    <tableColumn id="3" name="Rzeczywiste przychody" dataDxfId="644" totalsRowDxfId="645"/>
    <tableColumn id="4" name="Różnica" dataDxfId="642" totalsRowDxfId="643"/>
  </tableColumns>
  <tableStyleInfo name="TableStyleMedium11" showFirstColumn="1" showLastColumn="0" showRowStripes="1" showColumnStripes="0"/>
</table>
</file>

<file path=xl/tables/table71.xml><?xml version="1.0" encoding="utf-8"?>
<table xmlns="http://schemas.openxmlformats.org/spreadsheetml/2006/main" id="142" name="Tabela16116125134143" displayName="Tabela16116125134143" ref="H49:N60" totalsRowShown="0" headerRowDxfId="641" headerRowBorderDxfId="639" tableBorderDxfId="640" totalsRowBorderDxfId="638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637"/>
    <tableColumn id="2" name="Łącznie" dataDxfId="636">
      <calculatedColumnFormula>SUM(J50,N50)</calculatedColumnFormula>
    </tableColumn>
    <tableColumn id="3" name="I tydz" dataDxfId="635"/>
    <tableColumn id="4" name="II tydz" dataDxfId="634"/>
    <tableColumn id="5" name="III tydz" dataDxfId="633"/>
    <tableColumn id="6" name="IV tydz" dataDxfId="632"/>
    <tableColumn id="7" name="V tydz" dataDxfId="631"/>
  </tableColumns>
  <tableStyleInfo name="TableStyleMedium11" showFirstColumn="1" showLastColumn="0" showRowStripes="1" showColumnStripes="0"/>
</table>
</file>

<file path=xl/tables/table72.xml><?xml version="1.0" encoding="utf-8"?>
<table xmlns="http://schemas.openxmlformats.org/spreadsheetml/2006/main" id="143" name="Tabela1619117126135144" displayName="Tabela1619117126135144" ref="P49:V60" totalsRowShown="0" headerRowDxfId="630" headerRowBorderDxfId="628" tableBorderDxfId="629" totalsRowBorderDxfId="627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626"/>
    <tableColumn id="2" name="Łącznie" dataDxfId="625">
      <calculatedColumnFormula>SUM(R50,V50)</calculatedColumnFormula>
    </tableColumn>
    <tableColumn id="3" name="I tydz" dataDxfId="624"/>
    <tableColumn id="4" name="II tydz" dataDxfId="623"/>
    <tableColumn id="5" name="III tydz" dataDxfId="622"/>
    <tableColumn id="6" name="IV tydz" dataDxfId="621"/>
    <tableColumn id="7" name="V tydz" dataDxfId="620"/>
  </tableColumns>
  <tableStyleInfo name="TableStyleMedium11" showFirstColumn="1" showLastColumn="0" showRowStripes="1" showColumnStripes="0"/>
</table>
</file>

<file path=xl/tables/table73.xml><?xml version="1.0" encoding="utf-8"?>
<table xmlns="http://schemas.openxmlformats.org/spreadsheetml/2006/main" id="144" name="Tabela1621118127136145" displayName="Tabela1621118127136145" ref="H63:N74" totalsRowShown="0" headerRowDxfId="619" headerRowBorderDxfId="617" tableBorderDxfId="618" totalsRowBorderDxfId="616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615"/>
    <tableColumn id="2" name="Łącznie" dataDxfId="614">
      <calculatedColumnFormula>SUM(J64,N64)</calculatedColumnFormula>
    </tableColumn>
    <tableColumn id="3" name="I tydz" dataDxfId="613"/>
    <tableColumn id="4" name="II tydz" dataDxfId="612"/>
    <tableColumn id="5" name="III tydz" dataDxfId="611"/>
    <tableColumn id="6" name="IV tydz" dataDxfId="610"/>
    <tableColumn id="7" name="V tydz" dataDxfId="609"/>
  </tableColumns>
  <tableStyleInfo name="TableStyleMedium11" showFirstColumn="1" showLastColumn="0" showRowStripes="1" showColumnStripes="0"/>
</table>
</file>

<file path=xl/tables/table74.xml><?xml version="1.0" encoding="utf-8"?>
<table xmlns="http://schemas.openxmlformats.org/spreadsheetml/2006/main" id="145" name="Tabela1623119128137146" displayName="Tabela1623119128137146" ref="P63:V74" totalsRowShown="0" headerRowDxfId="608" headerRowBorderDxfId="606" tableBorderDxfId="607" totalsRowBorderDxfId="605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604"/>
    <tableColumn id="2" name="Łącznie" dataDxfId="603" dataCellStyle="Walutowy">
      <calculatedColumnFormula>SUM(R64,V64)</calculatedColumnFormula>
    </tableColumn>
    <tableColumn id="3" name="I tydz" dataDxfId="602" dataCellStyle="Walutowy"/>
    <tableColumn id="4" name="II tydz" dataDxfId="601" dataCellStyle="Walutowy"/>
    <tableColumn id="5" name="III tydz" dataDxfId="600" dataCellStyle="Walutowy"/>
    <tableColumn id="6" name="IV tydz" dataDxfId="599" dataCellStyle="Walutowy"/>
    <tableColumn id="7" name="V tydz" dataDxfId="598" dataCellStyle="Walutowy"/>
  </tableColumns>
  <tableStyleInfo name="TableStyleMedium11" showFirstColumn="1" showLastColumn="0" showRowStripes="1" showColumnStripes="0"/>
</table>
</file>

<file path=xl/tables/table75.xml><?xml version="1.0" encoding="utf-8"?>
<table xmlns="http://schemas.openxmlformats.org/spreadsheetml/2006/main" id="146" name="Tabela1324120129138147" displayName="Tabela1324120129138147" ref="B90:C97" totalsRowShown="0" headerRowDxfId="597" dataDxfId="596" headerRowBorderDxfId="594" tableBorderDxfId="595" totalsRowBorderDxfId="593">
  <autoFilter ref="B90:C97">
    <filterColumn colId="0" hiddenButton="1"/>
    <filterColumn colId="1" hiddenButton="1"/>
  </autoFilter>
  <tableColumns count="2">
    <tableColumn id="1" name="FUNDUSZ" dataDxfId="592"/>
    <tableColumn id="2" name="Stan na koniec miesiąca" dataDxfId="591"/>
  </tableColumns>
  <tableStyleInfo name="TableStyleMedium11" showFirstColumn="1" showLastColumn="0" showRowStripes="1" showColumnStripes="0"/>
</table>
</file>

<file path=xl/tables/table76.xml><?xml version="1.0" encoding="utf-8"?>
<table xmlns="http://schemas.openxmlformats.org/spreadsheetml/2006/main" id="147" name="Tabela24121130139148" displayName="Tabela24121130139148" ref="H84:L85" totalsRowShown="0" dataDxfId="590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589"/>
    <tableColumn id="2" name="pomoc" dataDxfId="588" dataCellStyle="Procentowy">
      <calculatedColumnFormula>D33/D86</calculatedColumnFormula>
    </tableColumn>
    <tableColumn id="3" name="oszczędności" dataDxfId="587" dataCellStyle="Procentowy">
      <calculatedColumnFormula>D44/D86</calculatedColumnFormula>
    </tableColumn>
    <tableColumn id="4" name="koszty życia" dataDxfId="586" dataCellStyle="Procentowy">
      <calculatedColumnFormula>SUM(D54,D68)/D86</calculatedColumnFormula>
    </tableColumn>
    <tableColumn id="5" name="długi" dataDxfId="585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77.xml><?xml version="1.0" encoding="utf-8"?>
<table xmlns="http://schemas.openxmlformats.org/spreadsheetml/2006/main" id="148" name="Tabela1619113122131140149" displayName="Tabela1619113122131140149" ref="X49:AD60" totalsRowShown="0" headerRowDxfId="584" headerRowBorderDxfId="582" tableBorderDxfId="583" totalsRowBorderDxfId="581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580"/>
    <tableColumn id="2" name="Łącznie" dataDxfId="579">
      <calculatedColumnFormula>SUM(Z50,AD50)</calculatedColumnFormula>
    </tableColumn>
    <tableColumn id="3" name="I tydz" dataDxfId="578"/>
    <tableColumn id="4" name="II tydz" dataDxfId="577"/>
    <tableColumn id="5" name="III tydz" dataDxfId="576"/>
    <tableColumn id="6" name="IV tydz" dataDxfId="575"/>
    <tableColumn id="7" name="V tydz" dataDxfId="574"/>
  </tableColumns>
  <tableStyleInfo name="TableStyleMedium11" showFirstColumn="1" showLastColumn="0" showRowStripes="1" showColumnStripes="0"/>
</table>
</file>

<file path=xl/tables/table78.xml><?xml version="1.0" encoding="utf-8"?>
<table xmlns="http://schemas.openxmlformats.org/spreadsheetml/2006/main" id="149" name="Tabela13114123132141150" displayName="Tabela13114123132141150" ref="B8:C15" totalsRowShown="0" headerRowDxfId="573" dataDxfId="572" headerRowBorderDxfId="570" tableBorderDxfId="571" totalsRowBorderDxfId="569">
  <autoFilter ref="B8:C15">
    <filterColumn colId="0" hiddenButton="1"/>
    <filterColumn colId="1" hiddenButton="1"/>
  </autoFilter>
  <tableColumns count="2">
    <tableColumn id="1" name="FUNDUSZ" dataDxfId="568"/>
    <tableColumn id="2" name="Stan na początek miesiąca" dataDxfId="567"/>
  </tableColumns>
  <tableStyleInfo name="TableStyleMedium11" showFirstColumn="1" showLastColumn="0" showRowStripes="1" showColumnStripes="0"/>
</table>
</file>

<file path=xl/tables/table79.xml><?xml version="1.0" encoding="utf-8"?>
<table xmlns="http://schemas.openxmlformats.org/spreadsheetml/2006/main" id="150" name="Tabela14115124133142151" displayName="Tabela14115124133142151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566"/>
    <tableColumn id="2" name="Planowane przychody" dataDxfId="564" totalsRowDxfId="565"/>
    <tableColumn id="3" name="Rzeczywiste przychody" dataDxfId="562" totalsRowDxfId="563"/>
    <tableColumn id="4" name="Różnica" dataDxfId="560" totalsRowDxfId="561"/>
  </tableColumns>
  <tableStyleInfo name="TableStyleMedium11" showFirstColumn="1" showLastColumn="0" showRowStripes="1" showColumnStripes="0"/>
</table>
</file>

<file path=xl/tables/table8.xml><?xml version="1.0" encoding="utf-8"?>
<table xmlns="http://schemas.openxmlformats.org/spreadsheetml/2006/main" id="3" name="Table3" displayName="Tabela3" ref="B24:E32" totalsRowCount="1" headerRowDxfId="1065" dataDxfId="1064" totalsRowDxfId="1062" tableBorderDxfId="1063">
  <autoFilter ref="B24:E31"/>
  <tableColumns count="4">
    <tableColumn id="1" name="TRANSPORT" totalsRowLabel="Razem" dataDxfId="1061" totalsRowDxfId="1060"/>
    <tableColumn id="2" name="Koszt planowany" totalsRowFunction="sum" dataDxfId="1059" totalsRowDxfId="1058"/>
    <tableColumn id="3" name="Koszt rzeczywisty" totalsRowFunction="sum" dataDxfId="1057" totalsRowDxfId="1056"/>
    <tableColumn id="4" name="Różnica" totalsRowFunction="sum" dataDxfId="1055" totalsRowDxfId="1054">
      <calculatedColumnFormula>Tabela3[Koszt planowany]-Tabela3[Koszt rzeczywisty]</calculatedColumnFormula>
    </tableColumn>
  </tableColumns>
  <tableStyleInfo name="TableStyleMedium23" showFirstColumn="0" showLastColumn="0" showRowStripes="1" showColumnStripes="0"/>
</table>
</file>

<file path=xl/tables/table80.xml><?xml version="1.0" encoding="utf-8"?>
<table xmlns="http://schemas.openxmlformats.org/spreadsheetml/2006/main" id="151" name="Tabela16116125134143152" displayName="Tabela16116125134143152" ref="H49:N60" totalsRowShown="0" headerRowDxfId="559" headerRowBorderDxfId="557" tableBorderDxfId="558" totalsRowBorderDxfId="556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555"/>
    <tableColumn id="2" name="Łącznie" dataDxfId="554">
      <calculatedColumnFormula>SUM(J50,N50)</calculatedColumnFormula>
    </tableColumn>
    <tableColumn id="3" name="I tydz" dataDxfId="553"/>
    <tableColumn id="4" name="II tydz" dataDxfId="552"/>
    <tableColumn id="5" name="III tydz" dataDxfId="551"/>
    <tableColumn id="6" name="IV tydz" dataDxfId="550"/>
    <tableColumn id="7" name="V tydz" dataDxfId="549"/>
  </tableColumns>
  <tableStyleInfo name="TableStyleMedium11" showFirstColumn="1" showLastColumn="0" showRowStripes="1" showColumnStripes="0"/>
</table>
</file>

<file path=xl/tables/table81.xml><?xml version="1.0" encoding="utf-8"?>
<table xmlns="http://schemas.openxmlformats.org/spreadsheetml/2006/main" id="152" name="Tabela1619117126135144153" displayName="Tabela1619117126135144153" ref="P49:V60" totalsRowShown="0" headerRowDxfId="548" headerRowBorderDxfId="546" tableBorderDxfId="547" totalsRowBorderDxfId="545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544"/>
    <tableColumn id="2" name="Łącznie" dataDxfId="543">
      <calculatedColumnFormula>SUM(R50,V50)</calculatedColumnFormula>
    </tableColumn>
    <tableColumn id="3" name="I tydz" dataDxfId="542"/>
    <tableColumn id="4" name="II tydz" dataDxfId="541"/>
    <tableColumn id="5" name="III tydz" dataDxfId="540"/>
    <tableColumn id="6" name="IV tydz" dataDxfId="539"/>
    <tableColumn id="7" name="V tydz" dataDxfId="538"/>
  </tableColumns>
  <tableStyleInfo name="TableStyleMedium11" showFirstColumn="1" showLastColumn="0" showRowStripes="1" showColumnStripes="0"/>
</table>
</file>

<file path=xl/tables/table82.xml><?xml version="1.0" encoding="utf-8"?>
<table xmlns="http://schemas.openxmlformats.org/spreadsheetml/2006/main" id="153" name="Tabela1621118127136145154" displayName="Tabela1621118127136145154" ref="H63:N74" totalsRowShown="0" headerRowDxfId="537" headerRowBorderDxfId="535" tableBorderDxfId="536" totalsRowBorderDxfId="534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533"/>
    <tableColumn id="2" name="Łącznie" dataDxfId="532">
      <calculatedColumnFormula>SUM(J64,N64)</calculatedColumnFormula>
    </tableColumn>
    <tableColumn id="3" name="I tydz" dataDxfId="531"/>
    <tableColumn id="4" name="II tydz" dataDxfId="530"/>
    <tableColumn id="5" name="III tydz" dataDxfId="529"/>
    <tableColumn id="6" name="IV tydz" dataDxfId="528"/>
    <tableColumn id="7" name="V tydz" dataDxfId="527"/>
  </tableColumns>
  <tableStyleInfo name="TableStyleMedium11" showFirstColumn="1" showLastColumn="0" showRowStripes="1" showColumnStripes="0"/>
</table>
</file>

<file path=xl/tables/table83.xml><?xml version="1.0" encoding="utf-8"?>
<table xmlns="http://schemas.openxmlformats.org/spreadsheetml/2006/main" id="154" name="Tabela1623119128137146155" displayName="Tabela1623119128137146155" ref="P63:V74" totalsRowShown="0" headerRowDxfId="526" headerRowBorderDxfId="524" tableBorderDxfId="525" totalsRowBorderDxfId="523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522"/>
    <tableColumn id="2" name="Łącznie" dataDxfId="521" dataCellStyle="Walutowy">
      <calculatedColumnFormula>SUM(R64,V64)</calculatedColumnFormula>
    </tableColumn>
    <tableColumn id="3" name="I tydz" dataDxfId="520" dataCellStyle="Walutowy"/>
    <tableColumn id="4" name="II tydz" dataDxfId="519" dataCellStyle="Walutowy"/>
    <tableColumn id="5" name="III tydz" dataDxfId="518" dataCellStyle="Walutowy"/>
    <tableColumn id="6" name="IV tydz" dataDxfId="517" dataCellStyle="Walutowy"/>
    <tableColumn id="7" name="V tydz" dataDxfId="516" dataCellStyle="Walutowy"/>
  </tableColumns>
  <tableStyleInfo name="TableStyleMedium11" showFirstColumn="1" showLastColumn="0" showRowStripes="1" showColumnStripes="0"/>
</table>
</file>

<file path=xl/tables/table84.xml><?xml version="1.0" encoding="utf-8"?>
<table xmlns="http://schemas.openxmlformats.org/spreadsheetml/2006/main" id="155" name="Tabela1324120129138147156" displayName="Tabela1324120129138147156" ref="B90:C97" totalsRowShown="0" headerRowDxfId="515" dataDxfId="514" headerRowBorderDxfId="512" tableBorderDxfId="513" totalsRowBorderDxfId="511">
  <autoFilter ref="B90:C97">
    <filterColumn colId="0" hiddenButton="1"/>
    <filterColumn colId="1" hiddenButton="1"/>
  </autoFilter>
  <tableColumns count="2">
    <tableColumn id="1" name="FUNDUSZ" dataDxfId="510"/>
    <tableColumn id="2" name="Stan na koniec miesiąca" dataDxfId="509"/>
  </tableColumns>
  <tableStyleInfo name="TableStyleMedium11" showFirstColumn="1" showLastColumn="0" showRowStripes="1" showColumnStripes="0"/>
</table>
</file>

<file path=xl/tables/table85.xml><?xml version="1.0" encoding="utf-8"?>
<table xmlns="http://schemas.openxmlformats.org/spreadsheetml/2006/main" id="156" name="Tabela24121130139148157" displayName="Tabela24121130139148157" ref="H84:L85" totalsRowShown="0" dataDxfId="508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507"/>
    <tableColumn id="2" name="pomoc" dataDxfId="506" dataCellStyle="Procentowy">
      <calculatedColumnFormula>D33/D86</calculatedColumnFormula>
    </tableColumn>
    <tableColumn id="3" name="oszczędności" dataDxfId="505" dataCellStyle="Procentowy">
      <calculatedColumnFormula>D44/D86</calculatedColumnFormula>
    </tableColumn>
    <tableColumn id="4" name="koszty życia" dataDxfId="504" dataCellStyle="Procentowy">
      <calculatedColumnFormula>SUM(D54,D68)/D86</calculatedColumnFormula>
    </tableColumn>
    <tableColumn id="5" name="długi" dataDxfId="503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86.xml><?xml version="1.0" encoding="utf-8"?>
<table xmlns="http://schemas.openxmlformats.org/spreadsheetml/2006/main" id="157" name="Tabela1619113122131140149158" displayName="Tabela1619113122131140149158" ref="X49:AD60" totalsRowShown="0" headerRowDxfId="502" headerRowBorderDxfId="500" tableBorderDxfId="501" totalsRowBorderDxfId="499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498"/>
    <tableColumn id="2" name="Łącznie" dataDxfId="497">
      <calculatedColumnFormula>SUM(Z50,AD50)</calculatedColumnFormula>
    </tableColumn>
    <tableColumn id="3" name="I tydz" dataDxfId="496"/>
    <tableColumn id="4" name="II tydz" dataDxfId="495"/>
    <tableColumn id="5" name="III tydz" dataDxfId="494"/>
    <tableColumn id="6" name="IV tydz" dataDxfId="493"/>
    <tableColumn id="7" name="V tydz" dataDxfId="492"/>
  </tableColumns>
  <tableStyleInfo name="TableStyleMedium11" showFirstColumn="1" showLastColumn="0" showRowStripes="1" showColumnStripes="0"/>
</table>
</file>

<file path=xl/tables/table87.xml><?xml version="1.0" encoding="utf-8"?>
<table xmlns="http://schemas.openxmlformats.org/spreadsheetml/2006/main" id="158" name="Tabela13114123132141150159" displayName="Tabela13114123132141150159" ref="B8:C15" totalsRowShown="0" headerRowDxfId="491" dataDxfId="490" headerRowBorderDxfId="488" tableBorderDxfId="489" totalsRowBorderDxfId="487">
  <autoFilter ref="B8:C15">
    <filterColumn colId="0" hiddenButton="1"/>
    <filterColumn colId="1" hiddenButton="1"/>
  </autoFilter>
  <tableColumns count="2">
    <tableColumn id="1" name="FUNDUSZ" dataDxfId="486"/>
    <tableColumn id="2" name="Stan na początek miesiąca" dataDxfId="485"/>
  </tableColumns>
  <tableStyleInfo name="TableStyleMedium11" showFirstColumn="1" showLastColumn="0" showRowStripes="1" showColumnStripes="0"/>
</table>
</file>

<file path=xl/tables/table88.xml><?xml version="1.0" encoding="utf-8"?>
<table xmlns="http://schemas.openxmlformats.org/spreadsheetml/2006/main" id="159" name="Tabela14115124133142151160" displayName="Tabela14115124133142151160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484"/>
    <tableColumn id="2" name="Planowane przychody" dataDxfId="482" totalsRowDxfId="483"/>
    <tableColumn id="3" name="Rzeczywiste przychody" dataDxfId="480" totalsRowDxfId="481"/>
    <tableColumn id="4" name="Różnica" dataDxfId="478" totalsRowDxfId="479"/>
  </tableColumns>
  <tableStyleInfo name="TableStyleMedium11" showFirstColumn="1" showLastColumn="0" showRowStripes="1" showColumnStripes="0"/>
</table>
</file>

<file path=xl/tables/table89.xml><?xml version="1.0" encoding="utf-8"?>
<table xmlns="http://schemas.openxmlformats.org/spreadsheetml/2006/main" id="160" name="Tabela16116125134143152161" displayName="Tabela16116125134143152161" ref="H49:N60" totalsRowShown="0" headerRowDxfId="477" headerRowBorderDxfId="475" tableBorderDxfId="476" totalsRowBorderDxfId="474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473"/>
    <tableColumn id="2" name="Łącznie" dataDxfId="472">
      <calculatedColumnFormula>SUM(J50,N50)</calculatedColumnFormula>
    </tableColumn>
    <tableColumn id="3" name="I tydz" dataDxfId="471"/>
    <tableColumn id="4" name="II tydz" dataDxfId="470"/>
    <tableColumn id="5" name="III tydz" dataDxfId="469"/>
    <tableColumn id="6" name="IV tydz" dataDxfId="468"/>
    <tableColumn id="7" name="V tydz" dataDxfId="467"/>
  </tableColumns>
  <tableStyleInfo name="TableStyleMedium11" showFirstColumn="1" showLastColumn="0" showRowStripes="1" showColumnStripes="0"/>
</table>
</file>

<file path=xl/tables/table9.xml><?xml version="1.0" encoding="utf-8"?>
<table xmlns="http://schemas.openxmlformats.org/spreadsheetml/2006/main" id="8" name="Table8" displayName="Tabela8" ref="G23:J30" totalsRowCount="1" headerRowDxfId="1053" dataDxfId="1052" totalsRowDxfId="1050" tableBorderDxfId="1051">
  <autoFilter ref="G23:J29"/>
  <tableColumns count="4">
    <tableColumn id="1" name="POŻYCZKI" totalsRowLabel="Razem" dataDxfId="1049" totalsRowDxfId="1048"/>
    <tableColumn id="2" name="Koszt planowany" totalsRowFunction="sum" dataDxfId="1047" totalsRowDxfId="1046"/>
    <tableColumn id="3" name="Koszt rzeczywisty" totalsRowFunction="sum" dataDxfId="1045" totalsRowDxfId="1044"/>
    <tableColumn id="4" name="Różnica" totalsRowFunction="sum" dataDxfId="1043" totalsRowDxfId="1042">
      <calculatedColumnFormula>Tabela8[Koszt planowany]-Tabela8[Koszt rzeczywisty]</calculatedColumnFormula>
    </tableColumn>
  </tableColumns>
  <tableStyleInfo name="TableStyleMedium23" showFirstColumn="0" showLastColumn="0" showRowStripes="1" showColumnStripes="0"/>
</table>
</file>

<file path=xl/tables/table90.xml><?xml version="1.0" encoding="utf-8"?>
<table xmlns="http://schemas.openxmlformats.org/spreadsheetml/2006/main" id="161" name="Tabela1619117126135144153162" displayName="Tabela1619117126135144153162" ref="P49:V60" totalsRowShown="0" headerRowDxfId="466" headerRowBorderDxfId="464" tableBorderDxfId="465" totalsRowBorderDxfId="463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462"/>
    <tableColumn id="2" name="Łącznie" dataDxfId="461">
      <calculatedColumnFormula>SUM(R50,V50)</calculatedColumnFormula>
    </tableColumn>
    <tableColumn id="3" name="I tydz" dataDxfId="460"/>
    <tableColumn id="4" name="II tydz" dataDxfId="459"/>
    <tableColumn id="5" name="III tydz" dataDxfId="458"/>
    <tableColumn id="6" name="IV tydz" dataDxfId="457"/>
    <tableColumn id="7" name="V tydz" dataDxfId="456"/>
  </tableColumns>
  <tableStyleInfo name="TableStyleMedium11" showFirstColumn="1" showLastColumn="0" showRowStripes="1" showColumnStripes="0"/>
</table>
</file>

<file path=xl/tables/table91.xml><?xml version="1.0" encoding="utf-8"?>
<table xmlns="http://schemas.openxmlformats.org/spreadsheetml/2006/main" id="162" name="Tabela1621118127136145154163" displayName="Tabela1621118127136145154163" ref="H63:N74" totalsRowShown="0" headerRowDxfId="455" headerRowBorderDxfId="453" tableBorderDxfId="454" totalsRowBorderDxfId="452">
  <autoFilter ref="H63:N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Transport" dataDxfId="451"/>
    <tableColumn id="2" name="Łącznie" dataDxfId="450">
      <calculatedColumnFormula>SUM(J64,N64)</calculatedColumnFormula>
    </tableColumn>
    <tableColumn id="3" name="I tydz" dataDxfId="449"/>
    <tableColumn id="4" name="II tydz" dataDxfId="448"/>
    <tableColumn id="5" name="III tydz" dataDxfId="447"/>
    <tableColumn id="6" name="IV tydz" dataDxfId="446"/>
    <tableColumn id="7" name="V tydz" dataDxfId="445"/>
  </tableColumns>
  <tableStyleInfo name="TableStyleMedium11" showFirstColumn="1" showLastColumn="0" showRowStripes="1" showColumnStripes="0"/>
</table>
</file>

<file path=xl/tables/table92.xml><?xml version="1.0" encoding="utf-8"?>
<table xmlns="http://schemas.openxmlformats.org/spreadsheetml/2006/main" id="163" name="Tabela1623119128137146155164" displayName="Tabela1623119128137146155164" ref="P63:V74" totalsRowShown="0" headerRowDxfId="444" headerRowBorderDxfId="442" tableBorderDxfId="443" totalsRowBorderDxfId="441">
  <autoFilter ref="P63:V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P64:V74">
    <sortCondition descending="1" ref="P65"/>
  </sortState>
  <tableColumns count="7">
    <tableColumn id="1" name="Inne" dataDxfId="440"/>
    <tableColumn id="2" name="Łącznie" dataDxfId="439" dataCellStyle="Walutowy">
      <calculatedColumnFormula>SUM(R64,V64)</calculatedColumnFormula>
    </tableColumn>
    <tableColumn id="3" name="I tydz" dataDxfId="438" dataCellStyle="Walutowy"/>
    <tableColumn id="4" name="II tydz" dataDxfId="437" dataCellStyle="Walutowy"/>
    <tableColumn id="5" name="III tydz" dataDxfId="436" dataCellStyle="Walutowy"/>
    <tableColumn id="6" name="IV tydz" dataDxfId="435" dataCellStyle="Walutowy"/>
    <tableColumn id="7" name="V tydz" dataDxfId="434" dataCellStyle="Walutowy"/>
  </tableColumns>
  <tableStyleInfo name="TableStyleMedium11" showFirstColumn="1" showLastColumn="0" showRowStripes="1" showColumnStripes="0"/>
</table>
</file>

<file path=xl/tables/table93.xml><?xml version="1.0" encoding="utf-8"?>
<table xmlns="http://schemas.openxmlformats.org/spreadsheetml/2006/main" id="164" name="Tabela1324120129138147156165" displayName="Tabela1324120129138147156165" ref="B90:C97" totalsRowShown="0" headerRowDxfId="433" dataDxfId="432" headerRowBorderDxfId="430" tableBorderDxfId="431" totalsRowBorderDxfId="429">
  <autoFilter ref="B90:C97">
    <filterColumn colId="0" hiddenButton="1"/>
    <filterColumn colId="1" hiddenButton="1"/>
  </autoFilter>
  <tableColumns count="2">
    <tableColumn id="1" name="FUNDUSZ" dataDxfId="428"/>
    <tableColumn id="2" name="Stan na koniec miesiąca" dataDxfId="427"/>
  </tableColumns>
  <tableStyleInfo name="TableStyleMedium11" showFirstColumn="1" showLastColumn="0" showRowStripes="1" showColumnStripes="0"/>
</table>
</file>

<file path=xl/tables/table94.xml><?xml version="1.0" encoding="utf-8"?>
<table xmlns="http://schemas.openxmlformats.org/spreadsheetml/2006/main" id="165" name="Tabela24121130139148157166" displayName="Tabela24121130139148157166" ref="H84:L85" totalsRowShown="0" dataDxfId="426" dataCellStyle="Procentowy">
  <autoFilter ref="H84:L8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Podsumowanie w %" dataDxfId="425"/>
    <tableColumn id="2" name="pomoc" dataDxfId="424" dataCellStyle="Procentowy">
      <calculatedColumnFormula>D33/D86</calculatedColumnFormula>
    </tableColumn>
    <tableColumn id="3" name="oszczędności" dataDxfId="423" dataCellStyle="Procentowy">
      <calculatedColumnFormula>D44/D86</calculatedColumnFormula>
    </tableColumn>
    <tableColumn id="4" name="koszty życia" dataDxfId="422" dataCellStyle="Procentowy">
      <calculatedColumnFormula>SUM(D54,D68)/D86</calculatedColumnFormula>
    </tableColumn>
    <tableColumn id="5" name="długi" dataDxfId="421" dataCellStyle="Procentowy">
      <calculatedColumnFormula>D80/D86</calculatedColumnFormula>
    </tableColumn>
  </tableColumns>
  <tableStyleInfo name="TableStyleMedium11" showFirstColumn="0" showLastColumn="0" showRowStripes="1" showColumnStripes="0"/>
</table>
</file>

<file path=xl/tables/table95.xml><?xml version="1.0" encoding="utf-8"?>
<table xmlns="http://schemas.openxmlformats.org/spreadsheetml/2006/main" id="166" name="Tabela1619113122131140149158167" displayName="Tabela1619113122131140149158167" ref="X49:AD60" totalsRowShown="0" headerRowDxfId="420" headerRowBorderDxfId="418" tableBorderDxfId="419" totalsRowBorderDxfId="417">
  <autoFilter ref="X49:AD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ZIECI" dataDxfId="416"/>
    <tableColumn id="2" name="Łącznie" dataDxfId="415">
      <calculatedColumnFormula>SUM(Z50,AD50)</calculatedColumnFormula>
    </tableColumn>
    <tableColumn id="3" name="I tydz" dataDxfId="414"/>
    <tableColumn id="4" name="II tydz" dataDxfId="413"/>
    <tableColumn id="5" name="III tydz" dataDxfId="412"/>
    <tableColumn id="6" name="IV tydz" dataDxfId="411"/>
    <tableColumn id="7" name="V tydz" dataDxfId="410"/>
  </tableColumns>
  <tableStyleInfo name="TableStyleMedium11" showFirstColumn="1" showLastColumn="0" showRowStripes="1" showColumnStripes="0"/>
</table>
</file>

<file path=xl/tables/table96.xml><?xml version="1.0" encoding="utf-8"?>
<table xmlns="http://schemas.openxmlformats.org/spreadsheetml/2006/main" id="167" name="Tabela13114123132141150159168" displayName="Tabela13114123132141150159168" ref="B8:C15" totalsRowShown="0" headerRowDxfId="409" dataDxfId="408" headerRowBorderDxfId="406" tableBorderDxfId="407" totalsRowBorderDxfId="405">
  <autoFilter ref="B8:C15">
    <filterColumn colId="0" hiddenButton="1"/>
    <filterColumn colId="1" hiddenButton="1"/>
  </autoFilter>
  <tableColumns count="2">
    <tableColumn id="1" name="FUNDUSZ" dataDxfId="404"/>
    <tableColumn id="2" name="Stan na początek miesiąca" dataDxfId="403"/>
  </tableColumns>
  <tableStyleInfo name="TableStyleMedium11" showFirstColumn="1" showLastColumn="0" showRowStripes="1" showColumnStripes="0"/>
</table>
</file>

<file path=xl/tables/table97.xml><?xml version="1.0" encoding="utf-8"?>
<table xmlns="http://schemas.openxmlformats.org/spreadsheetml/2006/main" id="168" name="Tabela14115124133142151160169" displayName="Tabela14115124133142151160169" ref="B20:E26" totalsRowShown="0">
  <autoFilter ref="B20:E26">
    <filterColumn colId="0" hiddenButton="1"/>
    <filterColumn colId="1" hiddenButton="1"/>
    <filterColumn colId="2" hiddenButton="1"/>
    <filterColumn colId="3" hiddenButton="1"/>
  </autoFilter>
  <tableColumns count="4">
    <tableColumn id="1" name="ŹRÓDŁO PRZYCHODÓW" totalsRowDxfId="402"/>
    <tableColumn id="2" name="Planowane przychody" dataDxfId="400" totalsRowDxfId="401"/>
    <tableColumn id="3" name="Rzeczywiste przychody" dataDxfId="398" totalsRowDxfId="399"/>
    <tableColumn id="4" name="Różnica" dataDxfId="396" totalsRowDxfId="397"/>
  </tableColumns>
  <tableStyleInfo name="TableStyleMedium11" showFirstColumn="1" showLastColumn="0" showRowStripes="1" showColumnStripes="0"/>
</table>
</file>

<file path=xl/tables/table98.xml><?xml version="1.0" encoding="utf-8"?>
<table xmlns="http://schemas.openxmlformats.org/spreadsheetml/2006/main" id="169" name="Tabela16116125134143152161170" displayName="Tabela16116125134143152161170" ref="H49:N60" totalsRowShown="0" headerRowDxfId="395" headerRowBorderDxfId="393" tableBorderDxfId="394" totalsRowBorderDxfId="392">
  <autoFilter ref="H49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OPŁATY" dataDxfId="391"/>
    <tableColumn id="2" name="Łącznie" dataDxfId="390">
      <calculatedColumnFormula>SUM(J50,N50)</calculatedColumnFormula>
    </tableColumn>
    <tableColumn id="3" name="I tydz" dataDxfId="389"/>
    <tableColumn id="4" name="II tydz" dataDxfId="388"/>
    <tableColumn id="5" name="III tydz" dataDxfId="387"/>
    <tableColumn id="6" name="IV tydz" dataDxfId="386"/>
    <tableColumn id="7" name="V tydz" dataDxfId="385"/>
  </tableColumns>
  <tableStyleInfo name="TableStyleMedium11" showFirstColumn="1" showLastColumn="0" showRowStripes="1" showColumnStripes="0"/>
</table>
</file>

<file path=xl/tables/table99.xml><?xml version="1.0" encoding="utf-8"?>
<table xmlns="http://schemas.openxmlformats.org/spreadsheetml/2006/main" id="170" name="Tabela1619117126135144153162171" displayName="Tabela1619117126135144153162171" ref="P49:V60" totalsRowShown="0" headerRowDxfId="384" headerRowBorderDxfId="382" tableBorderDxfId="383" totalsRowBorderDxfId="381">
  <autoFilter ref="P49:V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EDZENIE" dataDxfId="380"/>
    <tableColumn id="2" name="Łącznie" dataDxfId="379">
      <calculatedColumnFormula>SUM(R50,V50)</calculatedColumnFormula>
    </tableColumn>
    <tableColumn id="3" name="I tydz" dataDxfId="378"/>
    <tableColumn id="4" name="II tydz" dataDxfId="377"/>
    <tableColumn id="5" name="III tydz" dataDxfId="376"/>
    <tableColumn id="6" name="IV tydz" dataDxfId="375"/>
    <tableColumn id="7" name="V tydz" dataDxfId="374"/>
  </tableColumns>
  <tableStyleInfo name="TableStyleMedium11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3.xml"/><Relationship Id="rId3" Type="http://schemas.openxmlformats.org/officeDocument/2006/relationships/table" Target="../tables/table78.xml"/><Relationship Id="rId7" Type="http://schemas.openxmlformats.org/officeDocument/2006/relationships/table" Target="../tables/table8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81.xml"/><Relationship Id="rId11" Type="http://schemas.openxmlformats.org/officeDocument/2006/relationships/table" Target="../tables/table86.xml"/><Relationship Id="rId5" Type="http://schemas.openxmlformats.org/officeDocument/2006/relationships/table" Target="../tables/table80.xml"/><Relationship Id="rId10" Type="http://schemas.openxmlformats.org/officeDocument/2006/relationships/table" Target="../tables/table85.xml"/><Relationship Id="rId4" Type="http://schemas.openxmlformats.org/officeDocument/2006/relationships/table" Target="../tables/table79.xml"/><Relationship Id="rId9" Type="http://schemas.openxmlformats.org/officeDocument/2006/relationships/table" Target="../tables/table8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2.xml"/><Relationship Id="rId3" Type="http://schemas.openxmlformats.org/officeDocument/2006/relationships/table" Target="../tables/table87.xml"/><Relationship Id="rId7" Type="http://schemas.openxmlformats.org/officeDocument/2006/relationships/table" Target="../tables/table9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90.xml"/><Relationship Id="rId11" Type="http://schemas.openxmlformats.org/officeDocument/2006/relationships/table" Target="../tables/table95.xml"/><Relationship Id="rId5" Type="http://schemas.openxmlformats.org/officeDocument/2006/relationships/table" Target="../tables/table89.xml"/><Relationship Id="rId10" Type="http://schemas.openxmlformats.org/officeDocument/2006/relationships/table" Target="../tables/table94.xml"/><Relationship Id="rId4" Type="http://schemas.openxmlformats.org/officeDocument/2006/relationships/table" Target="../tables/table88.xml"/><Relationship Id="rId9" Type="http://schemas.openxmlformats.org/officeDocument/2006/relationships/table" Target="../tables/table9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1.xml"/><Relationship Id="rId3" Type="http://schemas.openxmlformats.org/officeDocument/2006/relationships/table" Target="../tables/table96.xml"/><Relationship Id="rId7" Type="http://schemas.openxmlformats.org/officeDocument/2006/relationships/table" Target="../tables/table10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99.xml"/><Relationship Id="rId11" Type="http://schemas.openxmlformats.org/officeDocument/2006/relationships/table" Target="../tables/table104.xml"/><Relationship Id="rId5" Type="http://schemas.openxmlformats.org/officeDocument/2006/relationships/table" Target="../tables/table98.xml"/><Relationship Id="rId10" Type="http://schemas.openxmlformats.org/officeDocument/2006/relationships/table" Target="../tables/table103.xml"/><Relationship Id="rId4" Type="http://schemas.openxmlformats.org/officeDocument/2006/relationships/table" Target="../tables/table97.xml"/><Relationship Id="rId9" Type="http://schemas.openxmlformats.org/officeDocument/2006/relationships/table" Target="../tables/table10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0.xml"/><Relationship Id="rId3" Type="http://schemas.openxmlformats.org/officeDocument/2006/relationships/table" Target="../tables/table105.xml"/><Relationship Id="rId7" Type="http://schemas.openxmlformats.org/officeDocument/2006/relationships/table" Target="../tables/table10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108.xml"/><Relationship Id="rId11" Type="http://schemas.openxmlformats.org/officeDocument/2006/relationships/table" Target="../tables/table113.xml"/><Relationship Id="rId5" Type="http://schemas.openxmlformats.org/officeDocument/2006/relationships/table" Target="../tables/table107.xml"/><Relationship Id="rId10" Type="http://schemas.openxmlformats.org/officeDocument/2006/relationships/table" Target="../tables/table112.xml"/><Relationship Id="rId4" Type="http://schemas.openxmlformats.org/officeDocument/2006/relationships/table" Target="../tables/table106.xml"/><Relationship Id="rId9" Type="http://schemas.openxmlformats.org/officeDocument/2006/relationships/table" Target="../tables/table111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9.xml"/><Relationship Id="rId3" Type="http://schemas.openxmlformats.org/officeDocument/2006/relationships/table" Target="../tables/table114.xml"/><Relationship Id="rId7" Type="http://schemas.openxmlformats.org/officeDocument/2006/relationships/table" Target="../tables/table11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117.xml"/><Relationship Id="rId11" Type="http://schemas.openxmlformats.org/officeDocument/2006/relationships/table" Target="../tables/table122.xml"/><Relationship Id="rId5" Type="http://schemas.openxmlformats.org/officeDocument/2006/relationships/table" Target="../tables/table116.xml"/><Relationship Id="rId10" Type="http://schemas.openxmlformats.org/officeDocument/2006/relationships/table" Target="../tables/table121.xml"/><Relationship Id="rId4" Type="http://schemas.openxmlformats.org/officeDocument/2006/relationships/table" Target="../tables/table115.xml"/><Relationship Id="rId9" Type="http://schemas.openxmlformats.org/officeDocument/2006/relationships/table" Target="../tables/table1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.xml"/><Relationship Id="rId3" Type="http://schemas.openxmlformats.org/officeDocument/2006/relationships/table" Target="../tables/table15.xml"/><Relationship Id="rId7" Type="http://schemas.openxmlformats.org/officeDocument/2006/relationships/table" Target="../tables/table1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8.xml"/><Relationship Id="rId11" Type="http://schemas.openxmlformats.org/officeDocument/2006/relationships/table" Target="../tables/table23.xml"/><Relationship Id="rId5" Type="http://schemas.openxmlformats.org/officeDocument/2006/relationships/table" Target="../tables/table17.xml"/><Relationship Id="rId10" Type="http://schemas.openxmlformats.org/officeDocument/2006/relationships/table" Target="../tables/table22.xml"/><Relationship Id="rId4" Type="http://schemas.openxmlformats.org/officeDocument/2006/relationships/table" Target="../tables/table16.xml"/><Relationship Id="rId9" Type="http://schemas.openxmlformats.org/officeDocument/2006/relationships/table" Target="../tables/table2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9.xml"/><Relationship Id="rId3" Type="http://schemas.openxmlformats.org/officeDocument/2006/relationships/table" Target="../tables/table24.xml"/><Relationship Id="rId7" Type="http://schemas.openxmlformats.org/officeDocument/2006/relationships/table" Target="../tables/table2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7.xml"/><Relationship Id="rId11" Type="http://schemas.openxmlformats.org/officeDocument/2006/relationships/table" Target="../tables/table32.xml"/><Relationship Id="rId5" Type="http://schemas.openxmlformats.org/officeDocument/2006/relationships/table" Target="../tables/table26.xml"/><Relationship Id="rId10" Type="http://schemas.openxmlformats.org/officeDocument/2006/relationships/table" Target="../tables/table31.xml"/><Relationship Id="rId4" Type="http://schemas.openxmlformats.org/officeDocument/2006/relationships/table" Target="../tables/table25.xml"/><Relationship Id="rId9" Type="http://schemas.openxmlformats.org/officeDocument/2006/relationships/table" Target="../tables/table3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8.xml"/><Relationship Id="rId3" Type="http://schemas.openxmlformats.org/officeDocument/2006/relationships/table" Target="../tables/table33.xml"/><Relationship Id="rId7" Type="http://schemas.openxmlformats.org/officeDocument/2006/relationships/table" Target="../tables/table3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36.xml"/><Relationship Id="rId11" Type="http://schemas.openxmlformats.org/officeDocument/2006/relationships/table" Target="../tables/table41.xml"/><Relationship Id="rId5" Type="http://schemas.openxmlformats.org/officeDocument/2006/relationships/table" Target="../tables/table35.xml"/><Relationship Id="rId10" Type="http://schemas.openxmlformats.org/officeDocument/2006/relationships/table" Target="../tables/table40.xml"/><Relationship Id="rId4" Type="http://schemas.openxmlformats.org/officeDocument/2006/relationships/table" Target="../tables/table34.xml"/><Relationship Id="rId9" Type="http://schemas.openxmlformats.org/officeDocument/2006/relationships/table" Target="../tables/table3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7.xml"/><Relationship Id="rId3" Type="http://schemas.openxmlformats.org/officeDocument/2006/relationships/table" Target="../tables/table42.xml"/><Relationship Id="rId7" Type="http://schemas.openxmlformats.org/officeDocument/2006/relationships/table" Target="../tables/table4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45.xml"/><Relationship Id="rId11" Type="http://schemas.openxmlformats.org/officeDocument/2006/relationships/table" Target="../tables/table50.xml"/><Relationship Id="rId5" Type="http://schemas.openxmlformats.org/officeDocument/2006/relationships/table" Target="../tables/table44.xml"/><Relationship Id="rId10" Type="http://schemas.openxmlformats.org/officeDocument/2006/relationships/table" Target="../tables/table49.xml"/><Relationship Id="rId4" Type="http://schemas.openxmlformats.org/officeDocument/2006/relationships/table" Target="../tables/table43.xml"/><Relationship Id="rId9" Type="http://schemas.openxmlformats.org/officeDocument/2006/relationships/table" Target="../tables/table4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6.xml"/><Relationship Id="rId3" Type="http://schemas.openxmlformats.org/officeDocument/2006/relationships/table" Target="../tables/table51.xml"/><Relationship Id="rId7" Type="http://schemas.openxmlformats.org/officeDocument/2006/relationships/table" Target="../tables/table5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54.xml"/><Relationship Id="rId11" Type="http://schemas.openxmlformats.org/officeDocument/2006/relationships/table" Target="../tables/table59.xml"/><Relationship Id="rId5" Type="http://schemas.openxmlformats.org/officeDocument/2006/relationships/table" Target="../tables/table53.xml"/><Relationship Id="rId10" Type="http://schemas.openxmlformats.org/officeDocument/2006/relationships/table" Target="../tables/table58.xml"/><Relationship Id="rId4" Type="http://schemas.openxmlformats.org/officeDocument/2006/relationships/table" Target="../tables/table52.xml"/><Relationship Id="rId9" Type="http://schemas.openxmlformats.org/officeDocument/2006/relationships/table" Target="../tables/table5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5.xml"/><Relationship Id="rId3" Type="http://schemas.openxmlformats.org/officeDocument/2006/relationships/table" Target="../tables/table60.xml"/><Relationship Id="rId7" Type="http://schemas.openxmlformats.org/officeDocument/2006/relationships/table" Target="../tables/table6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63.xml"/><Relationship Id="rId11" Type="http://schemas.openxmlformats.org/officeDocument/2006/relationships/table" Target="../tables/table68.xml"/><Relationship Id="rId5" Type="http://schemas.openxmlformats.org/officeDocument/2006/relationships/table" Target="../tables/table62.xml"/><Relationship Id="rId10" Type="http://schemas.openxmlformats.org/officeDocument/2006/relationships/table" Target="../tables/table67.xml"/><Relationship Id="rId4" Type="http://schemas.openxmlformats.org/officeDocument/2006/relationships/table" Target="../tables/table61.xml"/><Relationship Id="rId9" Type="http://schemas.openxmlformats.org/officeDocument/2006/relationships/table" Target="../tables/table6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4.xml"/><Relationship Id="rId3" Type="http://schemas.openxmlformats.org/officeDocument/2006/relationships/table" Target="../tables/table69.xml"/><Relationship Id="rId7" Type="http://schemas.openxmlformats.org/officeDocument/2006/relationships/table" Target="../tables/table7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72.xml"/><Relationship Id="rId11" Type="http://schemas.openxmlformats.org/officeDocument/2006/relationships/table" Target="../tables/table77.xml"/><Relationship Id="rId5" Type="http://schemas.openxmlformats.org/officeDocument/2006/relationships/table" Target="../tables/table71.xml"/><Relationship Id="rId10" Type="http://schemas.openxmlformats.org/officeDocument/2006/relationships/table" Target="../tables/table76.xml"/><Relationship Id="rId4" Type="http://schemas.openxmlformats.org/officeDocument/2006/relationships/table" Target="../tables/table70.xml"/><Relationship Id="rId9" Type="http://schemas.openxmlformats.org/officeDocument/2006/relationships/table" Target="../tables/table7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4"/>
  <sheetViews>
    <sheetView showGridLines="0" topLeftCell="A18" workbookViewId="0">
      <selection activeCell="B2" sqref="B2:J2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6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6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 x14ac:dyDescent="0.2">
      <c r="A2" s="3"/>
      <c r="B2" s="81" t="s">
        <v>45</v>
      </c>
      <c r="C2" s="81"/>
      <c r="D2" s="81"/>
      <c r="E2" s="81"/>
      <c r="F2" s="81"/>
      <c r="G2" s="81"/>
      <c r="H2" s="81"/>
      <c r="I2" s="81"/>
      <c r="J2" s="81"/>
    </row>
    <row r="3" spans="1:10" ht="8.1" customHeight="1" x14ac:dyDescent="0.2">
      <c r="A3" s="2"/>
      <c r="B3" s="87"/>
      <c r="C3" s="87"/>
      <c r="D3" s="87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84" t="s">
        <v>70</v>
      </c>
      <c r="C4" s="75" t="s">
        <v>3</v>
      </c>
      <c r="D4" s="76"/>
      <c r="E4" s="18">
        <v>2500</v>
      </c>
      <c r="F4" s="5"/>
      <c r="G4" s="79" t="s">
        <v>75</v>
      </c>
      <c r="H4" s="79"/>
      <c r="I4" s="79"/>
      <c r="J4" s="78">
        <f>E6-J58</f>
        <v>940</v>
      </c>
    </row>
    <row r="5" spans="1:10" ht="15.95" customHeight="1" x14ac:dyDescent="0.2">
      <c r="A5" s="2"/>
      <c r="B5" s="85"/>
      <c r="C5" s="75" t="s">
        <v>46</v>
      </c>
      <c r="D5" s="76"/>
      <c r="E5" s="18">
        <v>500</v>
      </c>
      <c r="F5" s="5"/>
      <c r="G5" s="79"/>
      <c r="H5" s="79"/>
      <c r="I5" s="79"/>
      <c r="J5" s="78"/>
    </row>
    <row r="6" spans="1:10" ht="15.95" customHeight="1" x14ac:dyDescent="0.2">
      <c r="A6" s="2"/>
      <c r="B6" s="86"/>
      <c r="C6" s="82" t="s">
        <v>47</v>
      </c>
      <c r="D6" s="83"/>
      <c r="E6" s="17">
        <f>SUM(E4:E5)</f>
        <v>3000</v>
      </c>
      <c r="F6" s="5"/>
      <c r="G6" s="79" t="s">
        <v>76</v>
      </c>
      <c r="H6" s="79"/>
      <c r="I6" s="79"/>
      <c r="J6" s="78">
        <f>E9-J60</f>
        <v>960</v>
      </c>
    </row>
    <row r="7" spans="1:10" ht="15.95" customHeight="1" x14ac:dyDescent="0.2">
      <c r="A7" s="2"/>
      <c r="B7" s="84" t="s">
        <v>69</v>
      </c>
      <c r="C7" s="75" t="s">
        <v>3</v>
      </c>
      <c r="D7" s="76"/>
      <c r="E7" s="18">
        <v>2500</v>
      </c>
      <c r="F7" s="5"/>
      <c r="G7" s="79"/>
      <c r="H7" s="79"/>
      <c r="I7" s="79"/>
      <c r="J7" s="78"/>
    </row>
    <row r="8" spans="1:10" ht="15.95" customHeight="1" x14ac:dyDescent="0.2">
      <c r="A8" s="2"/>
      <c r="B8" s="85"/>
      <c r="C8" s="75" t="s">
        <v>46</v>
      </c>
      <c r="D8" s="76"/>
      <c r="E8" s="18">
        <v>500</v>
      </c>
      <c r="F8" s="5"/>
      <c r="G8" s="79" t="s">
        <v>77</v>
      </c>
      <c r="H8" s="79"/>
      <c r="I8" s="79"/>
      <c r="J8" s="78">
        <f>J6-J4</f>
        <v>20</v>
      </c>
    </row>
    <row r="9" spans="1:10" ht="15.95" customHeight="1" x14ac:dyDescent="0.2">
      <c r="A9" s="2"/>
      <c r="B9" s="86"/>
      <c r="C9" s="82" t="s">
        <v>47</v>
      </c>
      <c r="D9" s="83"/>
      <c r="E9" s="17">
        <f>SUM(E7:E8)</f>
        <v>3000</v>
      </c>
      <c r="F9" s="5"/>
      <c r="G9" s="79"/>
      <c r="H9" s="79"/>
      <c r="I9" s="79"/>
      <c r="J9" s="78"/>
    </row>
    <row r="10" spans="1:10" ht="15.95" customHeight="1" x14ac:dyDescent="0.2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57</v>
      </c>
      <c r="C11" s="20" t="s">
        <v>0</v>
      </c>
      <c r="D11" s="20" t="s">
        <v>1</v>
      </c>
      <c r="E11" s="21" t="s">
        <v>2</v>
      </c>
      <c r="F11" s="16"/>
      <c r="G11" s="19" t="s">
        <v>58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>
        <v>1500</v>
      </c>
      <c r="D12" s="22">
        <v>1400</v>
      </c>
      <c r="E12" s="23">
        <f>Tabela1[Koszt planowany]-Tabela1[Koszt rzeczywisty]</f>
        <v>100</v>
      </c>
      <c r="F12" s="15"/>
      <c r="G12" s="26" t="s">
        <v>29</v>
      </c>
      <c r="H12" s="22">
        <v>0</v>
      </c>
      <c r="I12" s="22">
        <v>50</v>
      </c>
      <c r="J12" s="23">
        <f>Tabela2[Koszt planowany]-Tabela2[Koszt rzeczywisty]</f>
        <v>-50</v>
      </c>
    </row>
    <row r="13" spans="1:10" ht="15.75" customHeight="1" x14ac:dyDescent="0.2">
      <c r="A13" s="2"/>
      <c r="B13" s="26" t="s">
        <v>5</v>
      </c>
      <c r="C13" s="22">
        <v>60</v>
      </c>
      <c r="D13" s="22">
        <v>100</v>
      </c>
      <c r="E13" s="23">
        <f>Tabela1[Koszt planowany]-Tabela1[Koszt rzeczywisty]</f>
        <v>-40</v>
      </c>
      <c r="F13" s="15"/>
      <c r="G13" s="26" t="s">
        <v>30</v>
      </c>
      <c r="H13" s="22"/>
      <c r="I13" s="22"/>
      <c r="J13" s="23">
        <f>Tabela2[Koszt planowany]-Tabela2[Koszt rzeczywisty]</f>
        <v>0</v>
      </c>
    </row>
    <row r="14" spans="1:10" ht="15.75" customHeight="1" x14ac:dyDescent="0.2">
      <c r="A14" s="2"/>
      <c r="B14" s="26" t="s">
        <v>51</v>
      </c>
      <c r="C14" s="22">
        <v>50</v>
      </c>
      <c r="D14" s="22">
        <v>60</v>
      </c>
      <c r="E14" s="23">
        <f>Tabela1[Koszt planowany]-Tabela1[Koszt rzeczywisty]</f>
        <v>-10</v>
      </c>
      <c r="F14" s="15"/>
      <c r="G14" s="26" t="s">
        <v>31</v>
      </c>
      <c r="H14" s="22"/>
      <c r="I14" s="22"/>
      <c r="J14" s="23">
        <f>Tabela2[Koszt planowany]-Tabela2[Koszt rzeczywisty]</f>
        <v>0</v>
      </c>
    </row>
    <row r="15" spans="1:10" ht="15.75" customHeight="1" x14ac:dyDescent="0.2">
      <c r="A15" s="2"/>
      <c r="B15" s="26" t="s">
        <v>6</v>
      </c>
      <c r="C15" s="22">
        <v>200</v>
      </c>
      <c r="D15" s="22">
        <v>180</v>
      </c>
      <c r="E15" s="23">
        <f>Tabela1[Koszt planowany]-Tabela1[Koszt rzeczywisty]</f>
        <v>20</v>
      </c>
      <c r="F15" s="15"/>
      <c r="G15" s="26" t="s">
        <v>32</v>
      </c>
      <c r="H15" s="22"/>
      <c r="I15" s="22"/>
      <c r="J15" s="23">
        <f>Tabela2[Koszt planowany]-Tabela2[Koszt rzeczywisty]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Tabela1[Koszt planowany]-Tabela1[Koszt rzeczywisty]</f>
        <v>0</v>
      </c>
      <c r="F16" s="15"/>
      <c r="G16" s="26" t="s">
        <v>53</v>
      </c>
      <c r="H16" s="22"/>
      <c r="I16" s="22"/>
      <c r="J16" s="23">
        <f>Tabela2[Koszt planowany]-Tabela2[Koszt rzeczywisty]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Tabela1[Koszt planowany]-Tabela1[Koszt rzeczywisty]</f>
        <v>0</v>
      </c>
      <c r="F17" s="15"/>
      <c r="G17" s="26" t="s">
        <v>33</v>
      </c>
      <c r="H17" s="22"/>
      <c r="I17" s="22"/>
      <c r="J17" s="23">
        <f>Tabela2[Koszt planowany]-Tabela2[Koszt rzeczywisty]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Tabela1[Koszt planowany]-Tabela1[Koszt rzeczywisty]</f>
        <v>0</v>
      </c>
      <c r="F18" s="15"/>
      <c r="G18" s="26" t="s">
        <v>12</v>
      </c>
      <c r="H18" s="22"/>
      <c r="I18" s="22"/>
      <c r="J18" s="23">
        <f>Tabela2[Koszt planowany]-Tabela2[Koszt rzeczywisty]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Tabela1[Koszt planowany]-Tabela1[Koszt rzeczywisty]</f>
        <v>0</v>
      </c>
      <c r="F19" s="15"/>
      <c r="G19" s="26" t="s">
        <v>12</v>
      </c>
      <c r="H19" s="22"/>
      <c r="I19" s="22"/>
      <c r="J19" s="23">
        <f>Tabela2[Koszt planowany]-Tabela2[Koszt rzeczywisty]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Tabela1[Koszt planowany]-Tabela1[Koszt rzeczywisty]</f>
        <v>0</v>
      </c>
      <c r="F20" s="15"/>
      <c r="G20" s="26" t="s">
        <v>12</v>
      </c>
      <c r="H20" s="22"/>
      <c r="I20" s="22"/>
      <c r="J20" s="23">
        <f>Tabela2[Koszt planowany]-Tabela2[Koszt rzeczywisty]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Tabela1[Koszt planowany]-Tabela1[Koszt rzeczywisty]</f>
        <v>0</v>
      </c>
      <c r="F21" s="15"/>
      <c r="G21" s="19" t="s">
        <v>74</v>
      </c>
      <c r="H21" s="24">
        <f>SUBTOTAL(109,Tabela2[Koszt planowany])</f>
        <v>0</v>
      </c>
      <c r="I21" s="22">
        <f>SUBTOTAL(109,Tabela2[Koszt rzeczywisty])</f>
        <v>50</v>
      </c>
      <c r="J21" s="25">
        <f>SUBTOTAL(109,Tabela2[Różnica])</f>
        <v>-50</v>
      </c>
    </row>
    <row r="22" spans="1:10" ht="15.75" customHeight="1" x14ac:dyDescent="0.2">
      <c r="A22" s="2"/>
      <c r="B22" s="19" t="s">
        <v>74</v>
      </c>
      <c r="C22" s="22">
        <f>SUBTOTAL(109,Tabela1[Koszt planowany])</f>
        <v>1810</v>
      </c>
      <c r="D22" s="22">
        <f>SUBTOTAL(109,Tabela1[Koszt rzeczywisty])</f>
        <v>1740</v>
      </c>
      <c r="E22" s="25">
        <f>SUBTOTAL(109,Tabela1[Różnica])</f>
        <v>70</v>
      </c>
      <c r="F22" s="15"/>
      <c r="G22" s="88"/>
      <c r="H22" s="88"/>
      <c r="I22" s="88"/>
      <c r="J22" s="88"/>
    </row>
    <row r="23" spans="1:10" ht="15.75" customHeight="1" x14ac:dyDescent="0.2">
      <c r="A23" s="2"/>
      <c r="B23" s="77"/>
      <c r="C23" s="77"/>
      <c r="D23" s="77"/>
      <c r="E23" s="77"/>
      <c r="F23" s="15"/>
      <c r="G23" s="19" t="s">
        <v>59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60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Tabela8[Koszt planowany]-Tabela8[Koszt rzeczywisty]</f>
        <v>0</v>
      </c>
    </row>
    <row r="25" spans="1:10" ht="15.75" customHeight="1" x14ac:dyDescent="0.2">
      <c r="A25" s="2"/>
      <c r="B25" s="26" t="s">
        <v>52</v>
      </c>
      <c r="C25" s="22">
        <v>250</v>
      </c>
      <c r="D25" s="22">
        <v>250</v>
      </c>
      <c r="E25" s="23">
        <f>Tabela3[Koszt planowany]-Tabela3[Koszt rzeczywisty]</f>
        <v>0</v>
      </c>
      <c r="F25" s="15"/>
      <c r="G25" s="26" t="s">
        <v>44</v>
      </c>
      <c r="H25" s="22"/>
      <c r="I25" s="22"/>
      <c r="J25" s="23">
        <f>Tabela8[Koszt planowany]-Tabela8[Koszt rzeczywisty]</f>
        <v>0</v>
      </c>
    </row>
    <row r="26" spans="1:10" ht="15.75" customHeight="1" x14ac:dyDescent="0.2">
      <c r="A26" s="2"/>
      <c r="B26" s="26" t="s">
        <v>50</v>
      </c>
      <c r="C26" s="22"/>
      <c r="D26" s="22"/>
      <c r="E26" s="23">
        <f>Tabela3[Koszt planowany]-Tabela3[Koszt rzeczywisty]</f>
        <v>0</v>
      </c>
      <c r="F26" s="15"/>
      <c r="G26" s="26" t="s">
        <v>54</v>
      </c>
      <c r="H26" s="22"/>
      <c r="I26" s="22"/>
      <c r="J26" s="23">
        <f>Tabela8[Koszt planowany]-Tabela8[Koszt rzeczywisty]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Tabela3[Koszt planowany]-Tabela3[Koszt rzeczywisty]</f>
        <v>0</v>
      </c>
      <c r="F27" s="15"/>
      <c r="G27" s="26" t="s">
        <v>54</v>
      </c>
      <c r="H27" s="22"/>
      <c r="I27" s="22"/>
      <c r="J27" s="23">
        <f>Tabela8[Koszt planowany]-Tabela8[Koszt rzeczywisty]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Tabela3[Koszt planowany]-Tabela3[Koszt rzeczywisty]</f>
        <v>0</v>
      </c>
      <c r="F28" s="15"/>
      <c r="G28" s="26" t="s">
        <v>54</v>
      </c>
      <c r="H28" s="22"/>
      <c r="I28" s="22"/>
      <c r="J28" s="23">
        <f>Tabela8[Koszt planowany]-Tabela8[Koszt rzeczywisty]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Tabela3[Koszt planowany]-Tabela3[Koszt rzeczywisty]</f>
        <v>0</v>
      </c>
      <c r="F29" s="15"/>
      <c r="G29" s="26" t="s">
        <v>12</v>
      </c>
      <c r="H29" s="22"/>
      <c r="I29" s="22"/>
      <c r="J29" s="23">
        <f>Tabela8[Koszt planowany]-Tabela8[Koszt rzeczywisty]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Tabela3[Koszt planowany]-Tabela3[Koszt rzeczywisty]</f>
        <v>0</v>
      </c>
      <c r="F30" s="15"/>
      <c r="G30" s="19" t="s">
        <v>74</v>
      </c>
      <c r="H30" s="22">
        <f>SUBTOTAL(109,Tabela8[Koszt planowany])</f>
        <v>0</v>
      </c>
      <c r="I30" s="22">
        <f>SUBTOTAL(109,Tabela8[Koszt rzeczywisty])</f>
        <v>0</v>
      </c>
      <c r="J30" s="25">
        <f>SUBTOTAL(109,Tabela8[Różnica])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Tabela3[Koszt planowany]-Tabela3[Koszt rzeczywisty]</f>
        <v>0</v>
      </c>
      <c r="F31" s="15"/>
      <c r="G31" s="77"/>
      <c r="H31" s="77"/>
      <c r="I31" s="77"/>
      <c r="J31" s="77"/>
    </row>
    <row r="32" spans="1:10" ht="15.75" customHeight="1" x14ac:dyDescent="0.2">
      <c r="A32" s="2"/>
      <c r="B32" s="19" t="s">
        <v>74</v>
      </c>
      <c r="C32" s="22">
        <f>SUBTOTAL(109,Tabela3[Koszt planowany])</f>
        <v>250</v>
      </c>
      <c r="D32" s="22">
        <f>SUBTOTAL(109,Tabela3[Koszt rzeczywisty])</f>
        <v>250</v>
      </c>
      <c r="E32" s="25">
        <f>SUBTOTAL(109,Tabela3[Różnica])</f>
        <v>0</v>
      </c>
      <c r="F32" s="15"/>
      <c r="G32" s="19" t="s">
        <v>61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77"/>
      <c r="C33" s="77"/>
      <c r="D33" s="77"/>
      <c r="E33" s="77"/>
      <c r="F33" s="15"/>
      <c r="G33" s="26" t="s">
        <v>36</v>
      </c>
      <c r="H33" s="22"/>
      <c r="I33" s="22"/>
      <c r="J33" s="23">
        <f>Tabela9[Koszt planowany]-Tabela9[Koszt rzeczywisty]</f>
        <v>0</v>
      </c>
    </row>
    <row r="34" spans="1:10" ht="15.75" customHeight="1" x14ac:dyDescent="0.2">
      <c r="A34" s="2"/>
      <c r="B34" s="19" t="s">
        <v>62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Tabela9[Koszt planowany]-Tabela9[Koszt rzeczywisty]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Tabela4[Koszt planowany]-Tabela4[Koszt rzeczywisty]</f>
        <v>0</v>
      </c>
      <c r="F35" s="15"/>
      <c r="G35" s="26" t="s">
        <v>38</v>
      </c>
      <c r="H35" s="22"/>
      <c r="I35" s="22"/>
      <c r="J35" s="23">
        <f>Tabela9[Koszt planowany]-Tabela9[Koszt rzeczywisty]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Tabela4[Koszt planowany]-Tabela4[Koszt rzeczywisty]</f>
        <v>0</v>
      </c>
      <c r="F36" s="15"/>
      <c r="G36" s="26" t="s">
        <v>12</v>
      </c>
      <c r="H36" s="22"/>
      <c r="I36" s="22"/>
      <c r="J36" s="23">
        <f>Tabela9[Koszt planowany]-Tabela9[Koszt rzeczywisty]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Tabela4[Koszt planowany]-Tabela4[Koszt rzeczywisty]</f>
        <v>0</v>
      </c>
      <c r="F37" s="15"/>
      <c r="G37" s="19" t="s">
        <v>74</v>
      </c>
      <c r="H37" s="22">
        <f>SUBTOTAL(109,Tabela9[Koszt planowany])</f>
        <v>0</v>
      </c>
      <c r="I37" s="22">
        <f>SUBTOTAL(109,Tabela9[Koszt rzeczywisty])</f>
        <v>0</v>
      </c>
      <c r="J37" s="25">
        <f>SUBTOTAL(109,Tabela9[Różnica])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Tabela4[Koszt planowany]-Tabela4[Koszt rzeczywisty]</f>
        <v>0</v>
      </c>
      <c r="F38" s="15"/>
      <c r="G38" s="77"/>
      <c r="H38" s="77"/>
      <c r="I38" s="77"/>
      <c r="J38" s="77"/>
    </row>
    <row r="39" spans="1:10" ht="15.75" customHeight="1" x14ac:dyDescent="0.2">
      <c r="A39" s="2"/>
      <c r="B39" s="19" t="s">
        <v>74</v>
      </c>
      <c r="C39" s="22">
        <f>SUBTOTAL(109,Tabela4[Koszt planowany])</f>
        <v>0</v>
      </c>
      <c r="D39" s="22">
        <f>SUBTOTAL(109,Tabela4[Koszt rzeczywisty])</f>
        <v>0</v>
      </c>
      <c r="E39" s="25">
        <f>SUBTOTAL(109,Tabela4[Różnica])</f>
        <v>0</v>
      </c>
      <c r="F39" s="15"/>
      <c r="G39" s="19" t="s">
        <v>64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77"/>
      <c r="C40" s="77"/>
      <c r="D40" s="77"/>
      <c r="E40" s="77"/>
      <c r="F40" s="15"/>
      <c r="G40" s="26" t="s">
        <v>55</v>
      </c>
      <c r="H40" s="22"/>
      <c r="I40" s="22"/>
      <c r="J40" s="23">
        <f>Tabela10[Koszt planowany]-Tabela10[Koszt rzeczywisty]</f>
        <v>0</v>
      </c>
    </row>
    <row r="41" spans="1:10" ht="15.75" customHeight="1" x14ac:dyDescent="0.2">
      <c r="A41" s="2"/>
      <c r="B41" s="19" t="s">
        <v>63</v>
      </c>
      <c r="C41" s="20" t="s">
        <v>0</v>
      </c>
      <c r="D41" s="20" t="s">
        <v>1</v>
      </c>
      <c r="E41" s="21" t="s">
        <v>2</v>
      </c>
      <c r="F41" s="15"/>
      <c r="G41" s="26" t="s">
        <v>56</v>
      </c>
      <c r="H41" s="22"/>
      <c r="I41" s="22"/>
      <c r="J41" s="23">
        <f>Tabela10[Koszt planowany]-Tabela10[Koszt rzeczywisty]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Tabela5[Koszt planowany]-Tabela5[Koszt rzeczywisty]</f>
        <v>0</v>
      </c>
      <c r="F42" s="15"/>
      <c r="G42" s="26" t="s">
        <v>12</v>
      </c>
      <c r="H42" s="22"/>
      <c r="I42" s="22"/>
      <c r="J42" s="23">
        <f>Tabela10[Koszt planowany]-Tabela10[Koszt rzeczywisty]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Tabela5[Koszt planowany]-Tabela5[Koszt rzeczywisty]</f>
        <v>0</v>
      </c>
      <c r="F43" s="15"/>
      <c r="G43" s="19" t="s">
        <v>74</v>
      </c>
      <c r="H43" s="22">
        <f>SUBTOTAL(109,Tabela10[Koszt planowany])</f>
        <v>0</v>
      </c>
      <c r="I43" s="22">
        <f>SUBTOTAL(109,Tabela10[Koszt rzeczywisty])</f>
        <v>0</v>
      </c>
      <c r="J43" s="25">
        <f>SUBTOTAL(109,Tabela10[Różnica])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Tabela5[Koszt planowany]-Tabela5[Koszt rzeczywisty]</f>
        <v>0</v>
      </c>
      <c r="F44" s="15"/>
      <c r="G44" s="77"/>
      <c r="H44" s="77"/>
      <c r="I44" s="77"/>
      <c r="J44" s="77"/>
    </row>
    <row r="45" spans="1:10" ht="15.75" customHeight="1" x14ac:dyDescent="0.2">
      <c r="A45" s="2"/>
      <c r="B45" s="19" t="s">
        <v>74</v>
      </c>
      <c r="C45" s="22">
        <f>SUBTOTAL(109,Tabela5[Koszt planowany])</f>
        <v>0</v>
      </c>
      <c r="D45" s="22">
        <f>SUBTOTAL(109,Tabela5[Koszt rzeczywisty])</f>
        <v>0</v>
      </c>
      <c r="E45" s="25">
        <f>SUBTOTAL(109,Tabela5[Różnica])</f>
        <v>0</v>
      </c>
      <c r="F45" s="15"/>
      <c r="G45" s="19" t="s">
        <v>65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77"/>
      <c r="C46" s="77"/>
      <c r="D46" s="77"/>
      <c r="E46" s="77"/>
      <c r="F46" s="15"/>
      <c r="G46" s="26" t="s">
        <v>39</v>
      </c>
      <c r="H46" s="22"/>
      <c r="I46" s="22"/>
      <c r="J46" s="23">
        <f>Tabela11[Koszt planowany]-Tabela11[Koszt rzeczywisty]</f>
        <v>0</v>
      </c>
    </row>
    <row r="47" spans="1:10" ht="15.75" customHeight="1" x14ac:dyDescent="0.2">
      <c r="A47" s="2"/>
      <c r="B47" s="19" t="s">
        <v>66</v>
      </c>
      <c r="C47" s="20" t="s">
        <v>0</v>
      </c>
      <c r="D47" s="20" t="s">
        <v>1</v>
      </c>
      <c r="E47" s="21" t="s">
        <v>2</v>
      </c>
      <c r="F47" s="15"/>
      <c r="G47" s="26" t="s">
        <v>40</v>
      </c>
      <c r="H47" s="22"/>
      <c r="I47" s="22"/>
      <c r="J47" s="23">
        <f>Tabela11[Koszt planowany]-Tabela11[Koszt rzeczywisty]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Tabela6[Koszt planowany]-Tabela6[Koszt rzeczywisty]</f>
        <v>0</v>
      </c>
      <c r="F48" s="15"/>
      <c r="G48" s="26" t="s">
        <v>48</v>
      </c>
      <c r="H48" s="22"/>
      <c r="I48" s="22"/>
      <c r="J48" s="23">
        <f>Tabela11[Koszt planowany]-Tabela11[Koszt rzeczywisty]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Tabela6[Koszt planowany]-Tabela6[Koszt rzeczywisty]</f>
        <v>0</v>
      </c>
      <c r="F49" s="15"/>
      <c r="G49" s="19" t="s">
        <v>74</v>
      </c>
      <c r="H49" s="22">
        <f>SUBTOTAL(109,Tabela11[Koszt planowany])</f>
        <v>0</v>
      </c>
      <c r="I49" s="22">
        <f>SUBTOTAL(109,Tabela11[Koszt rzeczywisty])</f>
        <v>0</v>
      </c>
      <c r="J49" s="25">
        <f>SUBTOTAL(109,Tabela11[Różnica])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Tabela6[Koszt planowany]-Tabela6[Koszt rzeczywisty]</f>
        <v>0</v>
      </c>
      <c r="F50" s="15"/>
      <c r="G50" s="77"/>
      <c r="H50" s="77"/>
      <c r="I50" s="77"/>
      <c r="J50" s="77"/>
    </row>
    <row r="51" spans="1:10" ht="15.75" customHeight="1" x14ac:dyDescent="0.2">
      <c r="A51" s="2"/>
      <c r="B51" s="26" t="s">
        <v>22</v>
      </c>
      <c r="C51" s="22"/>
      <c r="D51" s="22"/>
      <c r="E51" s="23">
        <f>Tabela6[Koszt planowany]-Tabela6[Koszt rzeczywisty]</f>
        <v>0</v>
      </c>
      <c r="F51" s="15"/>
      <c r="G51" s="19" t="s">
        <v>67</v>
      </c>
      <c r="H51" s="20" t="s">
        <v>0</v>
      </c>
      <c r="I51" s="20" t="s">
        <v>1</v>
      </c>
      <c r="J51" s="21" t="s">
        <v>2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Tabela6[Koszt planowany]-Tabela6[Koszt rzeczywisty]</f>
        <v>0</v>
      </c>
      <c r="F52" s="15"/>
      <c r="G52" s="26" t="s">
        <v>42</v>
      </c>
      <c r="H52" s="22"/>
      <c r="I52" s="22"/>
      <c r="J52" s="23">
        <f>Tabela12[Koszt planowany]-Tabela12[Koszt rzeczywisty]</f>
        <v>0</v>
      </c>
    </row>
    <row r="53" spans="1:10" ht="15.75" customHeight="1" x14ac:dyDescent="0.2">
      <c r="A53" s="2"/>
      <c r="B53" s="19" t="s">
        <v>74</v>
      </c>
      <c r="C53" s="22">
        <f>SUBTOTAL(109,Tabela6[Koszt planowany])</f>
        <v>0</v>
      </c>
      <c r="D53" s="22">
        <f>SUBTOTAL(109,Tabela6[Koszt rzeczywisty])</f>
        <v>0</v>
      </c>
      <c r="E53" s="25">
        <f>SUBTOTAL(109,Tabela6[Różnica])</f>
        <v>0</v>
      </c>
      <c r="F53" s="15"/>
      <c r="G53" s="26" t="s">
        <v>43</v>
      </c>
      <c r="H53" s="22"/>
      <c r="I53" s="22"/>
      <c r="J53" s="23">
        <f>Tabela12[Koszt planowany]-Tabela12[Koszt rzeczywisty]</f>
        <v>0</v>
      </c>
    </row>
    <row r="54" spans="1:10" ht="15.75" customHeight="1" x14ac:dyDescent="0.2">
      <c r="A54" s="2"/>
      <c r="B54" s="77"/>
      <c r="C54" s="77"/>
      <c r="D54" s="77"/>
      <c r="E54" s="77"/>
      <c r="F54" s="15"/>
      <c r="G54" s="26" t="s">
        <v>49</v>
      </c>
      <c r="H54" s="22"/>
      <c r="I54" s="22"/>
      <c r="J54" s="23">
        <f>Tabela12[Koszt planowany]-Tabela12[Koszt rzeczywisty]</f>
        <v>0</v>
      </c>
    </row>
    <row r="55" spans="1:10" ht="15.75" customHeight="1" x14ac:dyDescent="0.2">
      <c r="A55" s="2"/>
      <c r="B55" s="19" t="s">
        <v>68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Tabela12[Koszt planowany]-Tabela12[Koszt rzeczywisty]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Tabela7[Koszt planowany]-Tabela7[Koszt rzeczywisty]</f>
        <v>0</v>
      </c>
      <c r="F56" s="15"/>
      <c r="G56" s="19" t="s">
        <v>74</v>
      </c>
      <c r="H56" s="22">
        <f>SUBTOTAL(109,Tabela12[Koszt planowany])</f>
        <v>0</v>
      </c>
      <c r="I56" s="22">
        <f>SUBTOTAL(109,Tabela12[Koszt rzeczywisty])</f>
        <v>0</v>
      </c>
      <c r="J56" s="25">
        <f>SUBTOTAL(109,Tabela12[Różnica])</f>
        <v>0</v>
      </c>
    </row>
    <row r="57" spans="1:10" ht="15.75" customHeight="1" x14ac:dyDescent="0.2">
      <c r="A57" s="2"/>
      <c r="B57" s="26" t="s">
        <v>26</v>
      </c>
      <c r="C57" s="22"/>
      <c r="D57" s="22"/>
      <c r="E57" s="23">
        <f>Tabela7[Koszt planowany]-Tabela7[Koszt rzeczywisty]</f>
        <v>0</v>
      </c>
      <c r="F57" s="14"/>
      <c r="G57" s="80"/>
      <c r="H57" s="80"/>
      <c r="I57" s="80"/>
      <c r="J57" s="80"/>
    </row>
    <row r="58" spans="1:10" ht="15.75" customHeight="1" x14ac:dyDescent="0.2">
      <c r="A58" s="2"/>
      <c r="B58" s="26" t="s">
        <v>25</v>
      </c>
      <c r="C58" s="22"/>
      <c r="D58" s="22"/>
      <c r="E58" s="23">
        <f>Tabela7[Koszt planowany]-Tabela7[Koszt rzeczywisty]</f>
        <v>0</v>
      </c>
      <c r="F58" s="14"/>
      <c r="G58" s="79" t="s">
        <v>71</v>
      </c>
      <c r="H58" s="79"/>
      <c r="I58" s="79"/>
      <c r="J58" s="78">
        <f>SUM(C22,C32,C39,C45,C53,C63,H21,H30,H37,H43,H49,H56)</f>
        <v>2060</v>
      </c>
    </row>
    <row r="59" spans="1:10" ht="15.75" customHeight="1" x14ac:dyDescent="0.2">
      <c r="A59" s="2"/>
      <c r="B59" s="26" t="s">
        <v>34</v>
      </c>
      <c r="C59" s="22"/>
      <c r="D59" s="22"/>
      <c r="E59" s="23">
        <f>Tabela7[Koszt planowany]-Tabela7[Koszt rzeczywisty]</f>
        <v>0</v>
      </c>
      <c r="F59" s="14"/>
      <c r="G59" s="79"/>
      <c r="H59" s="79"/>
      <c r="I59" s="79"/>
      <c r="J59" s="78"/>
    </row>
    <row r="60" spans="1:10" ht="15.75" customHeight="1" x14ac:dyDescent="0.2">
      <c r="A60" s="2"/>
      <c r="B60" s="26" t="s">
        <v>27</v>
      </c>
      <c r="C60" s="22"/>
      <c r="D60" s="22"/>
      <c r="E60" s="23">
        <f>Tabela7[Koszt planowany]-Tabela7[Koszt rzeczywisty]</f>
        <v>0</v>
      </c>
      <c r="F60" s="14"/>
      <c r="G60" s="79" t="s">
        <v>72</v>
      </c>
      <c r="H60" s="79"/>
      <c r="I60" s="79"/>
      <c r="J60" s="78">
        <f>SUM(D22,D32,D39,D45,D53,D63,I21,I30,I37,I43,I49,I56)</f>
        <v>2040</v>
      </c>
    </row>
    <row r="61" spans="1:10" ht="15.75" customHeight="1" x14ac:dyDescent="0.2">
      <c r="A61" s="2"/>
      <c r="B61" s="26" t="s">
        <v>41</v>
      </c>
      <c r="C61" s="22"/>
      <c r="D61" s="22"/>
      <c r="E61" s="23">
        <f>Tabela7[Koszt planowany]-Tabela7[Koszt rzeczywisty]</f>
        <v>0</v>
      </c>
      <c r="F61" s="14"/>
      <c r="G61" s="79"/>
      <c r="H61" s="79"/>
      <c r="I61" s="79"/>
      <c r="J61" s="78"/>
    </row>
    <row r="62" spans="1:10" ht="15.75" customHeight="1" x14ac:dyDescent="0.2">
      <c r="A62" s="2"/>
      <c r="B62" s="26" t="s">
        <v>12</v>
      </c>
      <c r="C62" s="22"/>
      <c r="D62" s="22"/>
      <c r="E62" s="23">
        <f>Tabela7[Koszt planowany]-Tabela7[Koszt rzeczywisty]</f>
        <v>0</v>
      </c>
      <c r="F62" s="14"/>
      <c r="G62" s="79" t="s">
        <v>73</v>
      </c>
      <c r="H62" s="79"/>
      <c r="I62" s="79"/>
      <c r="J62" s="78">
        <f>SUM(E22,E32,E39,E45,E53,E63,J21,J30,J37,J43,J49,J56)</f>
        <v>20</v>
      </c>
    </row>
    <row r="63" spans="1:10" ht="15.75" customHeight="1" x14ac:dyDescent="0.2">
      <c r="A63" s="2"/>
      <c r="B63" s="19" t="s">
        <v>74</v>
      </c>
      <c r="C63" s="22">
        <f>SUBTOTAL(109,Tabela7[Koszt planowany])</f>
        <v>0</v>
      </c>
      <c r="D63" s="22">
        <f>SUBTOTAL(109,Tabela7[Koszt rzeczywisty])</f>
        <v>0</v>
      </c>
      <c r="E63" s="25">
        <f>SUBTOTAL(109,Tabela7[Różnica])</f>
        <v>0</v>
      </c>
      <c r="F63" s="14"/>
      <c r="G63" s="79"/>
      <c r="H63" s="79"/>
      <c r="I63" s="79"/>
      <c r="J63" s="78"/>
    </row>
    <row r="64" spans="1:10" ht="15.75" customHeight="1" x14ac:dyDescent="0.2"/>
  </sheetData>
  <mergeCells count="33">
    <mergeCell ref="B54:E54"/>
    <mergeCell ref="G22:J22"/>
    <mergeCell ref="G31:J31"/>
    <mergeCell ref="G38:J38"/>
    <mergeCell ref="G44:J44"/>
    <mergeCell ref="G50:J50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J62:J63"/>
    <mergeCell ref="G62:I63"/>
    <mergeCell ref="J60:J61"/>
    <mergeCell ref="G60:I61"/>
    <mergeCell ref="G58:I59"/>
    <mergeCell ref="J58:J59"/>
    <mergeCell ref="C5:D5"/>
    <mergeCell ref="B23:E23"/>
    <mergeCell ref="B33:E33"/>
    <mergeCell ref="B40:E40"/>
    <mergeCell ref="B46:E46"/>
  </mergeCells>
  <phoneticPr fontId="4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zoomScaleNormal="100" workbookViewId="0">
      <selection activeCell="E3" sqref="E3:G4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189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zoomScaleNormal="100" workbookViewId="0">
      <selection activeCell="E3" sqref="E3:G4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177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zoomScaleNormal="100" workbookViewId="0">
      <selection activeCell="E3" sqref="E3:G4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178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zoomScaleNormal="100" workbookViewId="0">
      <selection activeCell="G20" sqref="G20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179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tabSelected="1" topLeftCell="A82" zoomScaleNormal="100" workbookViewId="0">
      <selection activeCell="H8" sqref="H8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180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3"/>
  <sheetViews>
    <sheetView showGridLines="0" topLeftCell="A2" workbookViewId="0">
      <selection activeCell="E14" sqref="E14"/>
    </sheetView>
  </sheetViews>
  <sheetFormatPr defaultRowHeight="12.75" x14ac:dyDescent="0.2"/>
  <cols>
    <col min="2" max="2" width="22" customWidth="1"/>
    <col min="3" max="3" width="26" customWidth="1"/>
    <col min="4" max="4" width="20.5703125" customWidth="1"/>
    <col min="5" max="5" width="21.7109375" customWidth="1"/>
  </cols>
  <sheetData>
    <row r="3" spans="2:13" ht="12.75" customHeight="1" x14ac:dyDescent="0.2">
      <c r="D3" s="91" t="s">
        <v>155</v>
      </c>
      <c r="E3" s="91"/>
      <c r="F3" s="91"/>
      <c r="G3" s="91"/>
      <c r="H3" s="91"/>
    </row>
    <row r="4" spans="2:13" ht="12.75" customHeight="1" x14ac:dyDescent="0.2">
      <c r="D4" s="91"/>
      <c r="E4" s="91"/>
      <c r="F4" s="91"/>
      <c r="G4" s="91"/>
      <c r="H4" s="91"/>
    </row>
    <row r="8" spans="2:13" ht="15.75" x14ac:dyDescent="0.25">
      <c r="B8" s="41" t="s">
        <v>150</v>
      </c>
      <c r="C8" s="42" t="s">
        <v>181</v>
      </c>
      <c r="D8" s="42" t="s">
        <v>151</v>
      </c>
      <c r="F8" s="89" t="s">
        <v>167</v>
      </c>
      <c r="G8" s="90"/>
      <c r="H8" s="90"/>
      <c r="I8" s="90"/>
      <c r="J8" s="90"/>
      <c r="K8" s="90"/>
      <c r="L8" s="90"/>
      <c r="M8" s="90"/>
    </row>
    <row r="9" spans="2:13" ht="15.75" x14ac:dyDescent="0.25">
      <c r="B9" s="43" t="s">
        <v>166</v>
      </c>
      <c r="C9" s="107"/>
      <c r="D9" s="107"/>
      <c r="F9" s="90"/>
      <c r="G9" s="90"/>
      <c r="H9" s="90"/>
      <c r="I9" s="90"/>
      <c r="J9" s="90"/>
      <c r="K9" s="90"/>
      <c r="L9" s="90"/>
      <c r="M9" s="90"/>
    </row>
    <row r="10" spans="2:13" ht="15.75" x14ac:dyDescent="0.25">
      <c r="B10" s="68" t="s">
        <v>182</v>
      </c>
      <c r="C10" s="108">
        <f>SUM(C5:C9)</f>
        <v>0</v>
      </c>
      <c r="D10" s="108"/>
      <c r="F10" s="90"/>
      <c r="G10" s="90"/>
      <c r="H10" s="90"/>
      <c r="I10" s="90"/>
      <c r="J10" s="90"/>
      <c r="K10" s="90"/>
      <c r="L10" s="90"/>
      <c r="M10" s="90"/>
    </row>
    <row r="11" spans="2:13" ht="15.75" x14ac:dyDescent="0.25">
      <c r="B11" s="43" t="s">
        <v>152</v>
      </c>
      <c r="C11" s="107"/>
      <c r="D11" s="107"/>
      <c r="F11" s="90"/>
      <c r="G11" s="90"/>
      <c r="H11" s="90"/>
      <c r="I11" s="90"/>
      <c r="J11" s="90"/>
      <c r="K11" s="90"/>
      <c r="L11" s="90"/>
      <c r="M11" s="90"/>
    </row>
    <row r="12" spans="2:13" ht="15.75" x14ac:dyDescent="0.25">
      <c r="B12" s="68" t="s">
        <v>154</v>
      </c>
      <c r="C12" s="107"/>
      <c r="D12" s="107"/>
      <c r="F12" s="90"/>
      <c r="G12" s="90"/>
      <c r="H12" s="90"/>
      <c r="I12" s="90"/>
      <c r="J12" s="90"/>
      <c r="K12" s="90"/>
      <c r="L12" s="90"/>
      <c r="M12" s="90"/>
    </row>
    <row r="13" spans="2:13" ht="15.75" x14ac:dyDescent="0.25">
      <c r="B13" s="136" t="s">
        <v>183</v>
      </c>
      <c r="C13" s="107"/>
      <c r="D13" s="107"/>
      <c r="F13" s="90"/>
      <c r="G13" s="90"/>
      <c r="H13" s="90"/>
      <c r="I13" s="90"/>
      <c r="J13" s="90"/>
      <c r="K13" s="90"/>
      <c r="L13" s="90"/>
      <c r="M13" s="90"/>
    </row>
    <row r="14" spans="2:13" ht="15.75" x14ac:dyDescent="0.25">
      <c r="B14" s="136"/>
      <c r="C14" s="108">
        <f>SUM(C9:C13)</f>
        <v>0</v>
      </c>
      <c r="D14" s="108"/>
      <c r="F14" s="90"/>
      <c r="G14" s="90"/>
      <c r="H14" s="90"/>
      <c r="I14" s="90"/>
      <c r="J14" s="90"/>
      <c r="K14" s="90"/>
      <c r="L14" s="90"/>
      <c r="M14" s="90"/>
    </row>
    <row r="15" spans="2:13" ht="15.75" x14ac:dyDescent="0.25">
      <c r="B15" s="43"/>
      <c r="C15" s="107">
        <f>SUM(C9:C13)</f>
        <v>0</v>
      </c>
      <c r="D15" s="107"/>
      <c r="F15" s="90"/>
      <c r="G15" s="90"/>
      <c r="H15" s="90"/>
      <c r="I15" s="90"/>
      <c r="J15" s="90"/>
      <c r="K15" s="90"/>
      <c r="L15" s="90"/>
      <c r="M15" s="90"/>
    </row>
    <row r="16" spans="2:13" ht="15.75" x14ac:dyDescent="0.25">
      <c r="B16" s="68"/>
      <c r="C16" s="108">
        <f>SUM(C9:C13)</f>
        <v>0</v>
      </c>
      <c r="D16" s="108"/>
      <c r="F16" s="90"/>
      <c r="G16" s="90"/>
      <c r="H16" s="90"/>
      <c r="I16" s="90"/>
      <c r="J16" s="90"/>
      <c r="K16" s="90"/>
      <c r="L16" s="90"/>
      <c r="M16" s="90"/>
    </row>
    <row r="17" spans="2:13" ht="15.75" x14ac:dyDescent="0.25">
      <c r="B17" s="68"/>
      <c r="C17" s="108">
        <f>SUM(C9:C13)</f>
        <v>0</v>
      </c>
      <c r="D17" s="108"/>
      <c r="F17" s="90"/>
      <c r="G17" s="90"/>
      <c r="H17" s="90"/>
      <c r="I17" s="90"/>
      <c r="J17" s="90"/>
      <c r="K17" s="90"/>
      <c r="L17" s="90"/>
      <c r="M17" s="90"/>
    </row>
    <row r="18" spans="2:13" ht="15.75" x14ac:dyDescent="0.25">
      <c r="B18" s="43" t="s">
        <v>12</v>
      </c>
      <c r="C18" s="107"/>
      <c r="D18" s="107"/>
      <c r="F18" s="90"/>
      <c r="G18" s="90"/>
      <c r="H18" s="90"/>
      <c r="I18" s="90"/>
      <c r="J18" s="90"/>
      <c r="K18" s="90"/>
      <c r="L18" s="90"/>
      <c r="M18" s="90"/>
    </row>
    <row r="19" spans="2:13" ht="15.75" x14ac:dyDescent="0.25">
      <c r="B19" s="44" t="s">
        <v>89</v>
      </c>
      <c r="C19" s="109">
        <f t="shared" ref="C19" si="0">SUM(C9:C18)</f>
        <v>0</v>
      </c>
      <c r="D19" s="109"/>
      <c r="F19" s="90"/>
      <c r="G19" s="90"/>
      <c r="H19" s="90"/>
      <c r="I19" s="90"/>
      <c r="J19" s="90"/>
      <c r="K19" s="90"/>
      <c r="L19" s="90"/>
      <c r="M19" s="90"/>
    </row>
    <row r="23" spans="2:13" ht="15.75" x14ac:dyDescent="0.25">
      <c r="B23" s="43" t="s">
        <v>153</v>
      </c>
      <c r="C23" s="107">
        <f>C19/10</f>
        <v>0</v>
      </c>
    </row>
  </sheetData>
  <mergeCells count="2">
    <mergeCell ref="F8:M19"/>
    <mergeCell ref="D3:H4"/>
  </mergeCell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topLeftCell="A74" zoomScaleNormal="100" workbookViewId="0">
      <selection activeCell="H77" sqref="H77:N81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106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15.7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H77:N81"/>
    <mergeCell ref="G31:K33"/>
    <mergeCell ref="E3:G4"/>
    <mergeCell ref="E9:H12"/>
    <mergeCell ref="H44:N47"/>
    <mergeCell ref="G36:K39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zoomScaleNormal="100" workbookViewId="0">
      <selection activeCell="D17" sqref="D17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172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zoomScaleNormal="100" workbookViewId="0">
      <selection activeCell="E3" sqref="E3:G4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173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zoomScaleNormal="100" workbookViewId="0">
      <selection activeCell="E3" sqref="E3:G4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174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topLeftCell="A3" zoomScaleNormal="100" workbookViewId="0">
      <selection activeCell="E3" sqref="E3:G4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175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zoomScaleNormal="100" workbookViewId="0">
      <selection activeCell="E3" sqref="E3:G4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176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1"/>
  <sheetViews>
    <sheetView showGridLines="0" zoomScaleNormal="100" workbookViewId="0">
      <selection activeCell="E3" sqref="E3:G4"/>
    </sheetView>
  </sheetViews>
  <sheetFormatPr defaultRowHeight="12.75" x14ac:dyDescent="0.2"/>
  <cols>
    <col min="2" max="2" width="23" customWidth="1"/>
    <col min="3" max="3" width="17.140625" customWidth="1"/>
    <col min="4" max="4" width="15.5703125" customWidth="1"/>
    <col min="5" max="7" width="11" customWidth="1"/>
    <col min="8" max="8" width="17.140625" customWidth="1"/>
    <col min="9" max="9" width="11.140625" customWidth="1"/>
    <col min="10" max="10" width="12.85546875" customWidth="1"/>
    <col min="11" max="11" width="12" customWidth="1"/>
    <col min="12" max="14" width="11.140625" customWidth="1"/>
    <col min="16" max="16" width="17.140625" customWidth="1"/>
    <col min="24" max="24" width="14.28515625" customWidth="1"/>
  </cols>
  <sheetData>
    <row r="2" spans="2:10" x14ac:dyDescent="0.2">
      <c r="D2" s="40"/>
    </row>
    <row r="3" spans="2:10" ht="12.75" customHeight="1" x14ac:dyDescent="0.2">
      <c r="D3" s="40"/>
      <c r="E3" s="94" t="s">
        <v>188</v>
      </c>
      <c r="F3" s="95"/>
      <c r="G3" s="95"/>
      <c r="H3" s="27"/>
      <c r="I3" s="27"/>
      <c r="J3" s="27"/>
    </row>
    <row r="4" spans="2:10" x14ac:dyDescent="0.2">
      <c r="E4" s="95"/>
      <c r="F4" s="95"/>
      <c r="G4" s="95"/>
      <c r="H4" s="27"/>
      <c r="I4" s="27"/>
      <c r="J4" s="27"/>
    </row>
    <row r="5" spans="2:10" x14ac:dyDescent="0.2">
      <c r="E5" s="27"/>
      <c r="F5" s="27"/>
      <c r="G5" s="27"/>
      <c r="H5" s="27"/>
      <c r="I5" s="27"/>
      <c r="J5" s="27"/>
    </row>
    <row r="6" spans="2:10" ht="15.75" x14ac:dyDescent="0.25">
      <c r="B6" s="39" t="s">
        <v>78</v>
      </c>
    </row>
    <row r="8" spans="2:10" ht="30" x14ac:dyDescent="0.25">
      <c r="B8" s="28" t="s">
        <v>88</v>
      </c>
      <c r="C8" s="66" t="s">
        <v>141</v>
      </c>
    </row>
    <row r="9" spans="2:10" ht="15.75" x14ac:dyDescent="0.25">
      <c r="B9" s="29" t="s">
        <v>79</v>
      </c>
      <c r="C9" s="134"/>
      <c r="E9" s="96" t="s">
        <v>156</v>
      </c>
      <c r="F9" s="97"/>
      <c r="G9" s="97"/>
      <c r="H9" s="97"/>
    </row>
    <row r="10" spans="2:10" ht="15.75" x14ac:dyDescent="0.25">
      <c r="B10" s="29" t="s">
        <v>80</v>
      </c>
      <c r="C10" s="134"/>
      <c r="E10" s="97"/>
      <c r="F10" s="97"/>
      <c r="G10" s="97"/>
      <c r="H10" s="97"/>
    </row>
    <row r="11" spans="2:10" ht="31.5" x14ac:dyDescent="0.25">
      <c r="B11" s="30" t="s">
        <v>81</v>
      </c>
      <c r="C11" s="134"/>
      <c r="E11" s="97"/>
      <c r="F11" s="97"/>
      <c r="G11" s="97"/>
      <c r="H11" s="97"/>
    </row>
    <row r="12" spans="2:10" ht="15.75" x14ac:dyDescent="0.25">
      <c r="B12" s="31" t="s">
        <v>82</v>
      </c>
      <c r="C12" s="134"/>
      <c r="E12" s="97"/>
      <c r="F12" s="97"/>
      <c r="G12" s="97"/>
      <c r="H12" s="97"/>
    </row>
    <row r="13" spans="2:10" ht="31.5" x14ac:dyDescent="0.25">
      <c r="B13" s="32" t="s">
        <v>83</v>
      </c>
      <c r="C13" s="134"/>
    </row>
    <row r="14" spans="2:10" ht="15.75" x14ac:dyDescent="0.25">
      <c r="B14" s="29" t="s">
        <v>84</v>
      </c>
      <c r="C14" s="134"/>
    </row>
    <row r="15" spans="2:10" ht="15.75" x14ac:dyDescent="0.25">
      <c r="B15" s="33"/>
      <c r="C15" s="135"/>
    </row>
    <row r="18" spans="2:11" ht="15.75" x14ac:dyDescent="0.25">
      <c r="B18" s="39" t="s">
        <v>85</v>
      </c>
    </row>
    <row r="19" spans="2:11" ht="13.5" thickBot="1" x14ac:dyDescent="0.25">
      <c r="B19" s="40"/>
    </row>
    <row r="20" spans="2:11" ht="30.75" thickBot="1" x14ac:dyDescent="0.25">
      <c r="B20" s="54" t="s">
        <v>158</v>
      </c>
      <c r="C20" s="55" t="s">
        <v>159</v>
      </c>
      <c r="D20" s="55" t="s">
        <v>160</v>
      </c>
      <c r="E20" s="56" t="s">
        <v>2</v>
      </c>
    </row>
    <row r="21" spans="2:11" ht="15.75" thickBot="1" x14ac:dyDescent="0.25">
      <c r="B21" s="57" t="s">
        <v>161</v>
      </c>
      <c r="C21" s="131"/>
      <c r="D21" s="131"/>
      <c r="E21" s="131"/>
    </row>
    <row r="22" spans="2:11" ht="15.75" thickBot="1" x14ac:dyDescent="0.25">
      <c r="B22" s="57" t="s">
        <v>162</v>
      </c>
      <c r="C22" s="132"/>
      <c r="D22" s="132"/>
      <c r="E22" s="132"/>
    </row>
    <row r="23" spans="2:11" ht="15.75" thickBot="1" x14ac:dyDescent="0.25">
      <c r="B23" s="57" t="s">
        <v>163</v>
      </c>
      <c r="C23" s="131"/>
      <c r="D23" s="131"/>
      <c r="E23" s="131"/>
    </row>
    <row r="24" spans="2:11" ht="15.75" thickBot="1" x14ac:dyDescent="0.25">
      <c r="B24" s="57" t="s">
        <v>112</v>
      </c>
      <c r="C24" s="132"/>
      <c r="D24" s="132"/>
      <c r="E24" s="132"/>
    </row>
    <row r="25" spans="2:11" ht="15.75" thickBot="1" x14ac:dyDescent="0.25">
      <c r="B25" s="57"/>
      <c r="C25" s="131"/>
      <c r="D25" s="131"/>
      <c r="E25" s="131"/>
    </row>
    <row r="26" spans="2:11" ht="15.75" thickBot="1" x14ac:dyDescent="0.25">
      <c r="B26" s="57" t="s">
        <v>89</v>
      </c>
      <c r="C26" s="133"/>
      <c r="D26" s="133"/>
      <c r="E26" s="133"/>
    </row>
    <row r="27" spans="2:11" ht="15.75" customHeight="1" x14ac:dyDescent="0.2"/>
    <row r="28" spans="2:11" ht="15.75" x14ac:dyDescent="0.25">
      <c r="B28" s="39" t="s">
        <v>105</v>
      </c>
    </row>
    <row r="29" spans="2:11" ht="15.75" x14ac:dyDescent="0.25">
      <c r="B29" s="39"/>
    </row>
    <row r="30" spans="2:11" x14ac:dyDescent="0.2">
      <c r="B30" t="s">
        <v>111</v>
      </c>
    </row>
    <row r="31" spans="2:11" ht="12.75" customHeight="1" x14ac:dyDescent="0.2">
      <c r="G31" s="93" t="s">
        <v>148</v>
      </c>
      <c r="H31" s="93"/>
      <c r="I31" s="93"/>
      <c r="J31" s="93"/>
      <c r="K31" s="93"/>
    </row>
    <row r="32" spans="2:11" ht="12.75" customHeight="1" x14ac:dyDescent="0.2">
      <c r="B32" s="45" t="s">
        <v>107</v>
      </c>
      <c r="C32" s="45" t="s">
        <v>108</v>
      </c>
      <c r="D32" s="45" t="s">
        <v>109</v>
      </c>
      <c r="E32" s="45" t="s">
        <v>110</v>
      </c>
      <c r="G32" s="93"/>
      <c r="H32" s="93"/>
      <c r="I32" s="93"/>
      <c r="J32" s="93"/>
      <c r="K32" s="93"/>
    </row>
    <row r="33" spans="1:14" ht="15" x14ac:dyDescent="0.2">
      <c r="B33" s="46" t="s">
        <v>89</v>
      </c>
      <c r="C33" s="129"/>
      <c r="D33" s="129"/>
      <c r="E33" s="130"/>
      <c r="G33" s="93"/>
      <c r="H33" s="93"/>
      <c r="I33" s="93"/>
      <c r="J33" s="93"/>
      <c r="K33" s="93"/>
    </row>
    <row r="34" spans="1:14" ht="15" x14ac:dyDescent="0.2">
      <c r="B34" s="48"/>
      <c r="C34" s="49"/>
      <c r="D34" s="49"/>
      <c r="E34" s="47"/>
    </row>
    <row r="35" spans="1:14" s="47" customFormat="1" ht="15" x14ac:dyDescent="0.2">
      <c r="B35" s="62" t="s">
        <v>112</v>
      </c>
      <c r="C35" s="51"/>
      <c r="D35" s="51"/>
      <c r="E35" s="50"/>
    </row>
    <row r="36" spans="1:14" s="50" customFormat="1" ht="15.75" thickBot="1" x14ac:dyDescent="0.25">
      <c r="B36" s="72"/>
      <c r="C36" s="73"/>
      <c r="D36" s="73"/>
      <c r="E36" s="74"/>
      <c r="G36" s="98" t="s">
        <v>164</v>
      </c>
      <c r="H36" s="99"/>
      <c r="I36" s="99"/>
      <c r="J36" s="99"/>
      <c r="K36" s="100"/>
    </row>
    <row r="37" spans="1:14" s="50" customFormat="1" ht="30.75" customHeight="1" thickBot="1" x14ac:dyDescent="0.25">
      <c r="A37" s="70"/>
      <c r="B37" s="58" t="s">
        <v>113</v>
      </c>
      <c r="C37" s="58" t="s">
        <v>114</v>
      </c>
      <c r="D37" s="58" t="s">
        <v>115</v>
      </c>
      <c r="E37" s="58" t="s">
        <v>2</v>
      </c>
      <c r="F37" s="71"/>
      <c r="G37" s="101"/>
      <c r="H37" s="102"/>
      <c r="I37" s="102"/>
      <c r="J37" s="102"/>
      <c r="K37" s="103"/>
    </row>
    <row r="38" spans="1:14" s="50" customFormat="1" ht="15.75" thickBot="1" x14ac:dyDescent="0.25">
      <c r="B38" s="52" t="s">
        <v>116</v>
      </c>
      <c r="C38" s="126"/>
      <c r="D38" s="126">
        <v>100</v>
      </c>
      <c r="E38" s="126"/>
      <c r="G38" s="101"/>
      <c r="H38" s="102"/>
      <c r="I38" s="102"/>
      <c r="J38" s="102"/>
      <c r="K38" s="103"/>
    </row>
    <row r="39" spans="1:14" s="50" customFormat="1" ht="30.75" thickBot="1" x14ac:dyDescent="0.25">
      <c r="B39" s="52" t="s">
        <v>81</v>
      </c>
      <c r="C39" s="127"/>
      <c r="D39" s="127"/>
      <c r="E39" s="127"/>
      <c r="G39" s="104"/>
      <c r="H39" s="105"/>
      <c r="I39" s="105"/>
      <c r="J39" s="105"/>
      <c r="K39" s="106"/>
    </row>
    <row r="40" spans="1:14" s="47" customFormat="1" ht="30.75" thickBot="1" x14ac:dyDescent="0.25">
      <c r="B40" s="52" t="s">
        <v>83</v>
      </c>
      <c r="C40" s="126"/>
      <c r="D40" s="126"/>
      <c r="E40" s="126"/>
    </row>
    <row r="41" spans="1:14" ht="15.75" thickBot="1" x14ac:dyDescent="0.25">
      <c r="A41" s="40"/>
      <c r="B41" s="52" t="s">
        <v>82</v>
      </c>
      <c r="C41" s="127"/>
      <c r="D41" s="127"/>
      <c r="E41" s="127"/>
    </row>
    <row r="42" spans="1:14" ht="30.75" thickBot="1" x14ac:dyDescent="0.25">
      <c r="B42" s="52" t="s">
        <v>117</v>
      </c>
      <c r="C42" s="126"/>
      <c r="D42" s="126"/>
      <c r="E42" s="126"/>
    </row>
    <row r="43" spans="1:14" ht="15.75" thickBot="1" x14ac:dyDescent="0.25">
      <c r="B43" s="52" t="s">
        <v>84</v>
      </c>
      <c r="C43" s="127"/>
      <c r="D43" s="127"/>
      <c r="E43" s="127"/>
    </row>
    <row r="44" spans="1:14" ht="15.75" thickBot="1" x14ac:dyDescent="0.25">
      <c r="B44" s="53" t="s">
        <v>89</v>
      </c>
      <c r="C44" s="128">
        <f>SUM(C38:C43)</f>
        <v>0</v>
      </c>
      <c r="D44" s="128">
        <f>SUM(D38:D43)</f>
        <v>100</v>
      </c>
      <c r="E44" s="128">
        <f>SUM(E38:E43)</f>
        <v>0</v>
      </c>
      <c r="H44" s="89" t="s">
        <v>157</v>
      </c>
      <c r="I44" s="89"/>
      <c r="J44" s="89"/>
      <c r="K44" s="89"/>
      <c r="L44" s="89"/>
      <c r="M44" s="89"/>
      <c r="N44" s="89"/>
    </row>
    <row r="45" spans="1:14" ht="15.75" customHeight="1" x14ac:dyDescent="0.2">
      <c r="H45" s="89"/>
      <c r="I45" s="89"/>
      <c r="J45" s="89"/>
      <c r="K45" s="89"/>
      <c r="L45" s="89"/>
      <c r="M45" s="89"/>
      <c r="N45" s="89"/>
    </row>
    <row r="46" spans="1:14" ht="12.75" customHeight="1" x14ac:dyDescent="0.2">
      <c r="B46" s="64" t="s">
        <v>142</v>
      </c>
      <c r="H46" s="89"/>
      <c r="I46" s="89"/>
      <c r="J46" s="89"/>
      <c r="K46" s="89"/>
      <c r="L46" s="89"/>
      <c r="M46" s="89"/>
      <c r="N46" s="89"/>
    </row>
    <row r="47" spans="1:14" ht="15.75" customHeight="1" thickBot="1" x14ac:dyDescent="0.25">
      <c r="H47" s="89"/>
      <c r="I47" s="89"/>
      <c r="J47" s="89"/>
      <c r="K47" s="89"/>
      <c r="L47" s="89"/>
      <c r="M47" s="89"/>
      <c r="N47" s="89"/>
    </row>
    <row r="48" spans="1:14" ht="30.75" thickBot="1" x14ac:dyDescent="0.25">
      <c r="B48" s="58" t="s">
        <v>118</v>
      </c>
      <c r="C48" s="58" t="s">
        <v>108</v>
      </c>
      <c r="D48" s="58" t="s">
        <v>109</v>
      </c>
      <c r="E48" s="58" t="s">
        <v>2</v>
      </c>
    </row>
    <row r="49" spans="2:30" ht="15.75" thickBot="1" x14ac:dyDescent="0.25">
      <c r="B49" s="58" t="s">
        <v>119</v>
      </c>
      <c r="C49" s="137"/>
      <c r="D49" s="137">
        <f>I60</f>
        <v>10</v>
      </c>
      <c r="E49" s="137"/>
      <c r="H49" s="34" t="s">
        <v>90</v>
      </c>
      <c r="I49" s="35" t="s">
        <v>103</v>
      </c>
      <c r="J49" s="35" t="s">
        <v>98</v>
      </c>
      <c r="K49" s="35" t="s">
        <v>99</v>
      </c>
      <c r="L49" s="35" t="s">
        <v>100</v>
      </c>
      <c r="M49" s="35" t="s">
        <v>101</v>
      </c>
      <c r="N49" s="36" t="s">
        <v>102</v>
      </c>
      <c r="P49" s="34" t="s">
        <v>131</v>
      </c>
      <c r="Q49" s="35" t="s">
        <v>103</v>
      </c>
      <c r="R49" s="35" t="s">
        <v>98</v>
      </c>
      <c r="S49" s="35" t="s">
        <v>99</v>
      </c>
      <c r="T49" s="35" t="s">
        <v>100</v>
      </c>
      <c r="U49" s="35" t="s">
        <v>101</v>
      </c>
      <c r="V49" s="36" t="s">
        <v>102</v>
      </c>
      <c r="X49" s="34" t="s">
        <v>185</v>
      </c>
      <c r="Y49" s="35" t="s">
        <v>103</v>
      </c>
      <c r="Z49" s="35" t="s">
        <v>98</v>
      </c>
      <c r="AA49" s="35" t="s">
        <v>99</v>
      </c>
      <c r="AB49" s="35" t="s">
        <v>100</v>
      </c>
      <c r="AC49" s="35" t="s">
        <v>101</v>
      </c>
      <c r="AD49" s="36" t="s">
        <v>102</v>
      </c>
    </row>
    <row r="50" spans="2:30" ht="15.75" thickBot="1" x14ac:dyDescent="0.25">
      <c r="B50" s="58" t="s">
        <v>21</v>
      </c>
      <c r="C50" s="138"/>
      <c r="D50" s="138">
        <f>Q60</f>
        <v>10</v>
      </c>
      <c r="E50" s="138"/>
      <c r="H50" s="37" t="s">
        <v>5</v>
      </c>
      <c r="I50" s="118">
        <f t="shared" ref="I50:I60" si="0">SUM(J50,N50)</f>
        <v>10</v>
      </c>
      <c r="J50" s="118">
        <f>2+4+4</f>
        <v>10</v>
      </c>
      <c r="K50" s="118"/>
      <c r="L50" s="118"/>
      <c r="M50" s="118"/>
      <c r="N50" s="119"/>
      <c r="P50" s="37" t="s">
        <v>135</v>
      </c>
      <c r="Q50" s="118">
        <f t="shared" ref="Q50:Q60" si="1">SUM(R50,V50)</f>
        <v>10</v>
      </c>
      <c r="R50" s="118">
        <v>10</v>
      </c>
      <c r="S50" s="118"/>
      <c r="T50" s="118"/>
      <c r="U50" s="118"/>
      <c r="V50" s="119"/>
      <c r="X50" s="37" t="s">
        <v>186</v>
      </c>
      <c r="Y50" s="118">
        <f t="shared" ref="Y50:Y60" si="2">SUM(Z50,AD50)</f>
        <v>10</v>
      </c>
      <c r="Z50" s="118">
        <v>10</v>
      </c>
      <c r="AA50" s="118"/>
      <c r="AB50" s="118"/>
      <c r="AC50" s="118"/>
      <c r="AD50" s="119"/>
    </row>
    <row r="51" spans="2:30" ht="15.75" thickBot="1" x14ac:dyDescent="0.25">
      <c r="B51" s="58" t="s">
        <v>104</v>
      </c>
      <c r="C51" s="137"/>
      <c r="D51" s="137">
        <f>I74</f>
        <v>0</v>
      </c>
      <c r="E51" s="137"/>
      <c r="H51" s="37" t="s">
        <v>171</v>
      </c>
      <c r="I51" s="118">
        <f t="shared" si="0"/>
        <v>0</v>
      </c>
      <c r="J51" s="118"/>
      <c r="K51" s="118"/>
      <c r="L51" s="118"/>
      <c r="M51" s="118"/>
      <c r="N51" s="119"/>
      <c r="P51" s="37" t="s">
        <v>136</v>
      </c>
      <c r="Q51" s="118">
        <f t="shared" si="1"/>
        <v>0</v>
      </c>
      <c r="R51" s="118"/>
      <c r="S51" s="118"/>
      <c r="T51" s="118"/>
      <c r="U51" s="118"/>
      <c r="V51" s="119"/>
      <c r="X51" s="37" t="s">
        <v>25</v>
      </c>
      <c r="Y51" s="118">
        <f t="shared" si="2"/>
        <v>0</v>
      </c>
      <c r="Z51" s="118"/>
      <c r="AA51" s="118"/>
      <c r="AB51" s="118"/>
      <c r="AC51" s="118"/>
      <c r="AD51" s="119"/>
    </row>
    <row r="52" spans="2:30" ht="15.75" thickBot="1" x14ac:dyDescent="0.25">
      <c r="B52" s="58" t="s">
        <v>184</v>
      </c>
      <c r="C52" s="138"/>
      <c r="D52" s="138">
        <f>Y60</f>
        <v>10</v>
      </c>
      <c r="E52" s="138"/>
      <c r="H52" s="37" t="s">
        <v>124</v>
      </c>
      <c r="I52" s="118">
        <f t="shared" si="0"/>
        <v>0</v>
      </c>
      <c r="J52" s="118"/>
      <c r="K52" s="118"/>
      <c r="L52" s="118"/>
      <c r="M52" s="118"/>
      <c r="N52" s="119"/>
      <c r="P52" s="37" t="s">
        <v>137</v>
      </c>
      <c r="Q52" s="118">
        <f t="shared" si="1"/>
        <v>0</v>
      </c>
      <c r="R52" s="118"/>
      <c r="S52" s="118"/>
      <c r="T52" s="118"/>
      <c r="U52" s="118"/>
      <c r="V52" s="119"/>
      <c r="X52" s="37" t="s">
        <v>138</v>
      </c>
      <c r="Y52" s="118">
        <f t="shared" si="2"/>
        <v>0</v>
      </c>
      <c r="Z52" s="118"/>
      <c r="AA52" s="118"/>
      <c r="AB52" s="118"/>
      <c r="AC52" s="118"/>
      <c r="AD52" s="119"/>
    </row>
    <row r="53" spans="2:30" ht="15.75" thickBot="1" x14ac:dyDescent="0.25">
      <c r="B53" s="58" t="s">
        <v>12</v>
      </c>
      <c r="C53" s="137"/>
      <c r="D53" s="137">
        <f>Q74</f>
        <v>0</v>
      </c>
      <c r="E53" s="137"/>
      <c r="H53" s="37" t="s">
        <v>91</v>
      </c>
      <c r="I53" s="118">
        <f t="shared" si="0"/>
        <v>0</v>
      </c>
      <c r="J53" s="118"/>
      <c r="K53" s="118"/>
      <c r="L53" s="118"/>
      <c r="M53" s="118"/>
      <c r="N53" s="119"/>
      <c r="P53" s="37" t="s">
        <v>12</v>
      </c>
      <c r="Q53" s="118">
        <f t="shared" si="1"/>
        <v>0</v>
      </c>
      <c r="R53" s="118"/>
      <c r="S53" s="118"/>
      <c r="T53" s="118"/>
      <c r="U53" s="118"/>
      <c r="V53" s="119"/>
      <c r="X53" s="37" t="s">
        <v>22</v>
      </c>
      <c r="Y53" s="118">
        <f t="shared" si="2"/>
        <v>0</v>
      </c>
      <c r="Z53" s="118"/>
      <c r="AA53" s="118"/>
      <c r="AB53" s="118"/>
      <c r="AC53" s="118"/>
      <c r="AD53" s="119"/>
    </row>
    <row r="54" spans="2:30" ht="15.75" thickBot="1" x14ac:dyDescent="0.25">
      <c r="B54" s="58" t="s">
        <v>79</v>
      </c>
      <c r="C54" s="139"/>
      <c r="D54" s="139"/>
      <c r="E54" s="139"/>
      <c r="H54" s="37" t="s">
        <v>92</v>
      </c>
      <c r="I54" s="118">
        <f t="shared" si="0"/>
        <v>0</v>
      </c>
      <c r="J54" s="118"/>
      <c r="K54" s="118"/>
      <c r="L54" s="118"/>
      <c r="M54" s="118"/>
      <c r="N54" s="119"/>
      <c r="P54" s="37" t="s">
        <v>92</v>
      </c>
      <c r="Q54" s="118">
        <f t="shared" si="1"/>
        <v>0</v>
      </c>
      <c r="R54" s="118"/>
      <c r="S54" s="118"/>
      <c r="T54" s="118"/>
      <c r="U54" s="118"/>
      <c r="V54" s="119"/>
      <c r="X54" s="37" t="s">
        <v>92</v>
      </c>
      <c r="Y54" s="118">
        <f t="shared" si="2"/>
        <v>0</v>
      </c>
      <c r="Z54" s="118"/>
      <c r="AA54" s="118"/>
      <c r="AB54" s="118"/>
      <c r="AC54" s="118"/>
      <c r="AD54" s="119"/>
    </row>
    <row r="55" spans="2:30" ht="15.75" thickBot="1" x14ac:dyDescent="0.25">
      <c r="B55" s="58" t="s">
        <v>89</v>
      </c>
      <c r="C55" s="140">
        <f>SUM(C49:C54)</f>
        <v>0</v>
      </c>
      <c r="D55" s="140">
        <f>SUM(D49:D54)</f>
        <v>30</v>
      </c>
      <c r="E55" s="140">
        <f>SUM(E49:E54)</f>
        <v>0</v>
      </c>
      <c r="H55" s="37" t="s">
        <v>93</v>
      </c>
      <c r="I55" s="118">
        <f t="shared" si="0"/>
        <v>0</v>
      </c>
      <c r="J55" s="118"/>
      <c r="K55" s="118"/>
      <c r="L55" s="118"/>
      <c r="M55" s="118"/>
      <c r="N55" s="119"/>
      <c r="P55" s="37" t="s">
        <v>93</v>
      </c>
      <c r="Q55" s="118">
        <f t="shared" si="1"/>
        <v>0</v>
      </c>
      <c r="R55" s="118"/>
      <c r="S55" s="118"/>
      <c r="T55" s="118"/>
      <c r="U55" s="118"/>
      <c r="V55" s="119"/>
      <c r="X55" s="37" t="s">
        <v>93</v>
      </c>
      <c r="Y55" s="118">
        <f t="shared" si="2"/>
        <v>0</v>
      </c>
      <c r="Z55" s="118"/>
      <c r="AA55" s="118"/>
      <c r="AB55" s="118"/>
      <c r="AC55" s="118"/>
      <c r="AD55" s="119"/>
    </row>
    <row r="56" spans="2:30" x14ac:dyDescent="0.2">
      <c r="H56" s="37" t="s">
        <v>94</v>
      </c>
      <c r="I56" s="118">
        <f t="shared" si="0"/>
        <v>0</v>
      </c>
      <c r="J56" s="118"/>
      <c r="K56" s="118"/>
      <c r="L56" s="118"/>
      <c r="M56" s="118"/>
      <c r="N56" s="119"/>
      <c r="P56" s="37" t="s">
        <v>94</v>
      </c>
      <c r="Q56" s="118">
        <f t="shared" si="1"/>
        <v>0</v>
      </c>
      <c r="R56" s="118"/>
      <c r="S56" s="118"/>
      <c r="T56" s="118"/>
      <c r="U56" s="118"/>
      <c r="V56" s="119"/>
      <c r="X56" s="37" t="s">
        <v>94</v>
      </c>
      <c r="Y56" s="118">
        <f t="shared" si="2"/>
        <v>0</v>
      </c>
      <c r="Z56" s="118"/>
      <c r="AA56" s="118"/>
      <c r="AB56" s="118"/>
      <c r="AC56" s="118"/>
      <c r="AD56" s="119"/>
    </row>
    <row r="57" spans="2:30" x14ac:dyDescent="0.2">
      <c r="H57" s="37" t="s">
        <v>95</v>
      </c>
      <c r="I57" s="118">
        <f t="shared" si="0"/>
        <v>0</v>
      </c>
      <c r="J57" s="118"/>
      <c r="K57" s="118"/>
      <c r="L57" s="118"/>
      <c r="M57" s="118"/>
      <c r="N57" s="119"/>
      <c r="P57" s="37" t="s">
        <v>95</v>
      </c>
      <c r="Q57" s="118">
        <f t="shared" si="1"/>
        <v>0</v>
      </c>
      <c r="R57" s="118"/>
      <c r="S57" s="118"/>
      <c r="T57" s="118"/>
      <c r="U57" s="118"/>
      <c r="V57" s="119"/>
      <c r="X57" s="37" t="s">
        <v>95</v>
      </c>
      <c r="Y57" s="118">
        <f t="shared" si="2"/>
        <v>0</v>
      </c>
      <c r="Z57" s="118"/>
      <c r="AA57" s="118"/>
      <c r="AB57" s="118"/>
      <c r="AC57" s="118"/>
      <c r="AD57" s="119"/>
    </row>
    <row r="58" spans="2:30" x14ac:dyDescent="0.2">
      <c r="H58" s="37" t="s">
        <v>96</v>
      </c>
      <c r="I58" s="118">
        <f t="shared" si="0"/>
        <v>0</v>
      </c>
      <c r="J58" s="118"/>
      <c r="K58" s="118"/>
      <c r="L58" s="118"/>
      <c r="M58" s="118"/>
      <c r="N58" s="119"/>
      <c r="P58" s="37" t="s">
        <v>96</v>
      </c>
      <c r="Q58" s="118">
        <f t="shared" si="1"/>
        <v>0</v>
      </c>
      <c r="R58" s="118"/>
      <c r="S58" s="118"/>
      <c r="T58" s="118"/>
      <c r="U58" s="118"/>
      <c r="V58" s="119"/>
      <c r="X58" s="37" t="s">
        <v>96</v>
      </c>
      <c r="Y58" s="118">
        <f t="shared" si="2"/>
        <v>0</v>
      </c>
      <c r="Z58" s="118"/>
      <c r="AA58" s="118"/>
      <c r="AB58" s="118"/>
      <c r="AC58" s="118"/>
      <c r="AD58" s="119"/>
    </row>
    <row r="59" spans="2:30" x14ac:dyDescent="0.2">
      <c r="H59" s="37" t="s">
        <v>97</v>
      </c>
      <c r="I59" s="118">
        <f t="shared" si="0"/>
        <v>0</v>
      </c>
      <c r="J59" s="118"/>
      <c r="K59" s="118"/>
      <c r="L59" s="118"/>
      <c r="M59" s="118"/>
      <c r="N59" s="119"/>
      <c r="P59" s="37" t="s">
        <v>97</v>
      </c>
      <c r="Q59" s="118">
        <f t="shared" si="1"/>
        <v>0</v>
      </c>
      <c r="R59" s="118"/>
      <c r="S59" s="118"/>
      <c r="T59" s="118"/>
      <c r="U59" s="118"/>
      <c r="V59" s="119"/>
      <c r="X59" s="37" t="s">
        <v>97</v>
      </c>
      <c r="Y59" s="118">
        <f t="shared" si="2"/>
        <v>0</v>
      </c>
      <c r="Z59" s="118"/>
      <c r="AA59" s="118"/>
      <c r="AB59" s="118"/>
      <c r="AC59" s="118"/>
      <c r="AD59" s="119"/>
    </row>
    <row r="60" spans="2:30" x14ac:dyDescent="0.2">
      <c r="H60" s="38" t="s">
        <v>89</v>
      </c>
      <c r="I60" s="120">
        <f t="shared" si="0"/>
        <v>10</v>
      </c>
      <c r="J60" s="120">
        <f>SUM(J50,J59)</f>
        <v>10</v>
      </c>
      <c r="K60" s="120">
        <f>SUM(K50,K59)</f>
        <v>0</v>
      </c>
      <c r="L60" s="120">
        <f>SUM(L50,L59)</f>
        <v>0</v>
      </c>
      <c r="M60" s="120">
        <f>SUM(M50,M59)</f>
        <v>0</v>
      </c>
      <c r="N60" s="121">
        <f>SUM(N50,N59)</f>
        <v>0</v>
      </c>
      <c r="P60" s="38" t="s">
        <v>89</v>
      </c>
      <c r="Q60" s="120">
        <f t="shared" si="1"/>
        <v>10</v>
      </c>
      <c r="R60" s="120">
        <f>SUM(R50,R59)</f>
        <v>10</v>
      </c>
      <c r="S60" s="120">
        <f>SUM(S50,S59)</f>
        <v>0</v>
      </c>
      <c r="T60" s="120">
        <f>SUM(T50,T59)</f>
        <v>0</v>
      </c>
      <c r="U60" s="120">
        <f>SUM(U50,U59)</f>
        <v>0</v>
      </c>
      <c r="V60" s="121">
        <f>SUM(V50,V59)</f>
        <v>0</v>
      </c>
      <c r="X60" s="38" t="s">
        <v>89</v>
      </c>
      <c r="Y60" s="120">
        <f t="shared" si="2"/>
        <v>10</v>
      </c>
      <c r="Z60" s="120">
        <f>SUM(Z50,Z59)</f>
        <v>10</v>
      </c>
      <c r="AA60" s="120">
        <f>SUM(AA50,AA59)</f>
        <v>0</v>
      </c>
      <c r="AB60" s="120">
        <f>SUM(AB50,AB59)</f>
        <v>0</v>
      </c>
      <c r="AC60" s="120">
        <f>SUM(AC50,AC59)</f>
        <v>0</v>
      </c>
      <c r="AD60" s="121">
        <f>SUM(AD50,AD59)</f>
        <v>0</v>
      </c>
    </row>
    <row r="61" spans="2:30" ht="13.5" thickBot="1" x14ac:dyDescent="0.25"/>
    <row r="62" spans="2:30" ht="15.75" thickBot="1" x14ac:dyDescent="0.25">
      <c r="B62" s="58" t="s">
        <v>125</v>
      </c>
      <c r="C62" s="59" t="s">
        <v>86</v>
      </c>
      <c r="D62" s="59" t="s">
        <v>87</v>
      </c>
      <c r="E62" s="59" t="s">
        <v>2</v>
      </c>
    </row>
    <row r="63" spans="2:30" ht="15.75" thickBot="1" x14ac:dyDescent="0.25">
      <c r="B63" s="60"/>
      <c r="C63" s="115"/>
      <c r="D63" s="115"/>
      <c r="E63" s="115"/>
      <c r="H63" s="34" t="s">
        <v>104</v>
      </c>
      <c r="I63" s="35" t="s">
        <v>103</v>
      </c>
      <c r="J63" s="35" t="s">
        <v>98</v>
      </c>
      <c r="K63" s="35" t="s">
        <v>99</v>
      </c>
      <c r="L63" s="35" t="s">
        <v>100</v>
      </c>
      <c r="M63" s="35" t="s">
        <v>101</v>
      </c>
      <c r="N63" s="36" t="s">
        <v>102</v>
      </c>
      <c r="P63" s="34" t="s">
        <v>12</v>
      </c>
      <c r="Q63" s="35" t="s">
        <v>103</v>
      </c>
      <c r="R63" s="35" t="s">
        <v>98</v>
      </c>
      <c r="S63" s="35" t="s">
        <v>99</v>
      </c>
      <c r="T63" s="35" t="s">
        <v>100</v>
      </c>
      <c r="U63" s="35" t="s">
        <v>101</v>
      </c>
      <c r="V63" s="36" t="s">
        <v>102</v>
      </c>
    </row>
    <row r="64" spans="2:30" ht="15.75" thickBot="1" x14ac:dyDescent="0.25">
      <c r="B64" s="60"/>
      <c r="C64" s="116"/>
      <c r="D64" s="116"/>
      <c r="E64" s="116"/>
      <c r="H64" s="37" t="s">
        <v>132</v>
      </c>
      <c r="I64" s="118">
        <f t="shared" ref="I64:I74" si="3">SUM(J64,N64)</f>
        <v>0</v>
      </c>
      <c r="J64" s="118"/>
      <c r="K64" s="118"/>
      <c r="L64" s="118"/>
      <c r="M64" s="118"/>
      <c r="N64" s="119"/>
      <c r="P64" s="37" t="s">
        <v>138</v>
      </c>
      <c r="Q64" s="122">
        <f t="shared" ref="Q64:Q74" si="4">SUM(R64,V64)</f>
        <v>0</v>
      </c>
      <c r="R64" s="122"/>
      <c r="S64" s="122"/>
      <c r="T64" s="122"/>
      <c r="U64" s="122"/>
      <c r="V64" s="123"/>
    </row>
    <row r="65" spans="2:22" ht="15.75" thickBot="1" x14ac:dyDescent="0.25">
      <c r="B65" s="60"/>
      <c r="C65" s="115"/>
      <c r="D65" s="115"/>
      <c r="E65" s="115"/>
      <c r="H65" s="37" t="s">
        <v>133</v>
      </c>
      <c r="I65" s="118">
        <f t="shared" si="3"/>
        <v>0</v>
      </c>
      <c r="J65" s="118"/>
      <c r="K65" s="118"/>
      <c r="L65" s="118"/>
      <c r="M65" s="118"/>
      <c r="N65" s="119"/>
      <c r="P65" s="37" t="s">
        <v>25</v>
      </c>
      <c r="Q65" s="122">
        <f t="shared" si="4"/>
        <v>0</v>
      </c>
      <c r="R65" s="122"/>
      <c r="S65" s="122"/>
      <c r="T65" s="122"/>
      <c r="U65" s="122"/>
      <c r="V65" s="123"/>
    </row>
    <row r="66" spans="2:22" ht="26.25" thickBot="1" x14ac:dyDescent="0.25">
      <c r="B66" s="60"/>
      <c r="C66" s="116"/>
      <c r="D66" s="116"/>
      <c r="E66" s="116"/>
      <c r="H66" s="61" t="s">
        <v>134</v>
      </c>
      <c r="I66" s="118">
        <f t="shared" si="3"/>
        <v>0</v>
      </c>
      <c r="J66" s="118"/>
      <c r="K66" s="118"/>
      <c r="L66" s="118"/>
      <c r="M66" s="118"/>
      <c r="N66" s="119"/>
      <c r="P66" s="37" t="s">
        <v>169</v>
      </c>
      <c r="Q66" s="122">
        <f t="shared" si="4"/>
        <v>0</v>
      </c>
      <c r="R66" s="122"/>
      <c r="S66" s="122"/>
      <c r="T66" s="122"/>
      <c r="U66" s="122"/>
      <c r="V66" s="123"/>
    </row>
    <row r="67" spans="2:22" ht="15.75" thickBot="1" x14ac:dyDescent="0.25">
      <c r="B67" s="60"/>
      <c r="C67" s="115"/>
      <c r="D67" s="115"/>
      <c r="E67" s="115"/>
      <c r="H67" s="37" t="s">
        <v>91</v>
      </c>
      <c r="I67" s="118">
        <f t="shared" si="3"/>
        <v>0</v>
      </c>
      <c r="J67" s="118"/>
      <c r="K67" s="118"/>
      <c r="L67" s="118"/>
      <c r="M67" s="118"/>
      <c r="N67" s="119"/>
      <c r="P67" s="37" t="s">
        <v>139</v>
      </c>
      <c r="Q67" s="122">
        <f t="shared" si="4"/>
        <v>0</v>
      </c>
      <c r="R67" s="122"/>
      <c r="S67" s="122"/>
      <c r="T67" s="122"/>
      <c r="U67" s="122"/>
      <c r="V67" s="123"/>
    </row>
    <row r="68" spans="2:22" ht="15.75" thickBot="1" x14ac:dyDescent="0.25">
      <c r="B68" s="60" t="s">
        <v>89</v>
      </c>
      <c r="C68" s="117">
        <f>SUM(D63)</f>
        <v>0</v>
      </c>
      <c r="D68" s="117">
        <f>SUM(E63)</f>
        <v>0</v>
      </c>
      <c r="E68" s="117">
        <f>SUM(F64)</f>
        <v>0</v>
      </c>
      <c r="H68" s="37" t="s">
        <v>92</v>
      </c>
      <c r="I68" s="118">
        <f t="shared" si="3"/>
        <v>0</v>
      </c>
      <c r="J68" s="118"/>
      <c r="K68" s="118"/>
      <c r="L68" s="118"/>
      <c r="M68" s="118"/>
      <c r="N68" s="119"/>
      <c r="P68" s="37" t="s">
        <v>168</v>
      </c>
      <c r="Q68" s="122">
        <f t="shared" si="4"/>
        <v>0</v>
      </c>
      <c r="R68" s="122"/>
      <c r="S68" s="122"/>
      <c r="T68" s="122"/>
      <c r="U68" s="122"/>
      <c r="V68" s="123"/>
    </row>
    <row r="69" spans="2:22" x14ac:dyDescent="0.2">
      <c r="H69" s="37" t="s">
        <v>93</v>
      </c>
      <c r="I69" s="118">
        <f t="shared" si="3"/>
        <v>0</v>
      </c>
      <c r="J69" s="118"/>
      <c r="K69" s="118"/>
      <c r="L69" s="118"/>
      <c r="M69" s="118"/>
      <c r="N69" s="119"/>
      <c r="P69" s="37" t="s">
        <v>170</v>
      </c>
      <c r="Q69" s="122">
        <f t="shared" si="4"/>
        <v>0</v>
      </c>
      <c r="R69" s="122"/>
      <c r="S69" s="122"/>
      <c r="T69" s="122"/>
      <c r="U69" s="122"/>
      <c r="V69" s="123"/>
    </row>
    <row r="70" spans="2:22" x14ac:dyDescent="0.2">
      <c r="H70" s="37" t="s">
        <v>94</v>
      </c>
      <c r="I70" s="118">
        <f t="shared" si="3"/>
        <v>0</v>
      </c>
      <c r="J70" s="118"/>
      <c r="K70" s="118"/>
      <c r="L70" s="118"/>
      <c r="M70" s="118"/>
      <c r="N70" s="119"/>
      <c r="P70" s="37" t="s">
        <v>94</v>
      </c>
      <c r="Q70" s="122">
        <f t="shared" si="4"/>
        <v>0</v>
      </c>
      <c r="R70" s="122"/>
      <c r="S70" s="122"/>
      <c r="T70" s="122"/>
      <c r="U70" s="122"/>
      <c r="V70" s="123"/>
    </row>
    <row r="71" spans="2:22" x14ac:dyDescent="0.2">
      <c r="H71" s="37" t="s">
        <v>95</v>
      </c>
      <c r="I71" s="118">
        <f t="shared" si="3"/>
        <v>0</v>
      </c>
      <c r="J71" s="118"/>
      <c r="K71" s="118"/>
      <c r="L71" s="118"/>
      <c r="M71" s="118"/>
      <c r="N71" s="119"/>
      <c r="P71" s="37" t="s">
        <v>95</v>
      </c>
      <c r="Q71" s="122">
        <f t="shared" si="4"/>
        <v>0</v>
      </c>
      <c r="R71" s="122"/>
      <c r="S71" s="122"/>
      <c r="T71" s="122"/>
      <c r="U71" s="122"/>
      <c r="V71" s="123"/>
    </row>
    <row r="72" spans="2:22" x14ac:dyDescent="0.2">
      <c r="H72" s="37" t="s">
        <v>96</v>
      </c>
      <c r="I72" s="118">
        <f t="shared" si="3"/>
        <v>0</v>
      </c>
      <c r="J72" s="118"/>
      <c r="K72" s="118"/>
      <c r="L72" s="118"/>
      <c r="M72" s="118"/>
      <c r="N72" s="119"/>
      <c r="P72" s="37" t="s">
        <v>96</v>
      </c>
      <c r="Q72" s="122">
        <f t="shared" si="4"/>
        <v>0</v>
      </c>
      <c r="R72" s="122"/>
      <c r="S72" s="122"/>
      <c r="T72" s="122"/>
      <c r="U72" s="122"/>
      <c r="V72" s="123"/>
    </row>
    <row r="73" spans="2:22" ht="13.5" thickBot="1" x14ac:dyDescent="0.25">
      <c r="H73" s="37" t="s">
        <v>97</v>
      </c>
      <c r="I73" s="118">
        <f t="shared" si="3"/>
        <v>0</v>
      </c>
      <c r="J73" s="118"/>
      <c r="K73" s="118"/>
      <c r="L73" s="118"/>
      <c r="M73" s="118"/>
      <c r="N73" s="119"/>
      <c r="P73" s="38" t="s">
        <v>97</v>
      </c>
      <c r="Q73" s="124">
        <f t="shared" si="4"/>
        <v>0</v>
      </c>
      <c r="R73" s="124"/>
      <c r="S73" s="124"/>
      <c r="T73" s="124"/>
      <c r="U73" s="124"/>
      <c r="V73" s="125"/>
    </row>
    <row r="74" spans="2:22" ht="30.75" thickBot="1" x14ac:dyDescent="0.25">
      <c r="B74" s="58" t="s">
        <v>120</v>
      </c>
      <c r="C74" s="59" t="s">
        <v>121</v>
      </c>
      <c r="D74" s="59" t="s">
        <v>122</v>
      </c>
      <c r="E74" s="59" t="s">
        <v>2</v>
      </c>
      <c r="H74" s="38" t="s">
        <v>89</v>
      </c>
      <c r="I74" s="120">
        <f t="shared" si="3"/>
        <v>0</v>
      </c>
      <c r="J74" s="120">
        <f>SUM(J64,J73)</f>
        <v>0</v>
      </c>
      <c r="K74" s="120">
        <f>SUM(K64,K73)</f>
        <v>0</v>
      </c>
      <c r="L74" s="120">
        <f>SUM(L64,L73)</f>
        <v>0</v>
      </c>
      <c r="M74" s="120">
        <f>SUM(M64,M73)</f>
        <v>0</v>
      </c>
      <c r="N74" s="121">
        <f>SUM(N64,N73)</f>
        <v>0</v>
      </c>
      <c r="P74" s="37" t="s">
        <v>89</v>
      </c>
      <c r="Q74" s="122">
        <f t="shared" si="4"/>
        <v>0</v>
      </c>
      <c r="R74" s="122">
        <f>SUM(R55,R64)</f>
        <v>0</v>
      </c>
      <c r="S74" s="122">
        <f>SUM(S55,S64)</f>
        <v>0</v>
      </c>
      <c r="T74" s="122">
        <f>SUM(T55,T64)</f>
        <v>0</v>
      </c>
      <c r="U74" s="122">
        <f>SUM(U55,U64)</f>
        <v>0</v>
      </c>
      <c r="V74" s="123">
        <f>SUM(V55,V64)</f>
        <v>0</v>
      </c>
    </row>
    <row r="75" spans="2:22" ht="15.75" thickBot="1" x14ac:dyDescent="0.25">
      <c r="B75" s="60" t="s">
        <v>54</v>
      </c>
      <c r="C75" s="115"/>
      <c r="D75" s="115">
        <v>5</v>
      </c>
      <c r="E75" s="115"/>
    </row>
    <row r="76" spans="2:22" ht="15.75" thickBot="1" x14ac:dyDescent="0.25">
      <c r="B76" s="60" t="s">
        <v>123</v>
      </c>
      <c r="C76" s="116"/>
      <c r="D76" s="116"/>
      <c r="E76" s="116"/>
    </row>
    <row r="77" spans="2:22" ht="15.75" thickBot="1" x14ac:dyDescent="0.25">
      <c r="B77" s="60"/>
      <c r="C77" s="115"/>
      <c r="D77" s="115"/>
      <c r="E77" s="115"/>
      <c r="H77" s="89" t="s">
        <v>187</v>
      </c>
      <c r="I77" s="89"/>
      <c r="J77" s="89"/>
      <c r="K77" s="89"/>
      <c r="L77" s="89"/>
      <c r="M77" s="89"/>
      <c r="N77" s="89"/>
    </row>
    <row r="78" spans="2:22" ht="15.75" customHeight="1" thickBot="1" x14ac:dyDescent="0.25">
      <c r="B78" s="60"/>
      <c r="C78" s="116"/>
      <c r="D78" s="116"/>
      <c r="E78" s="116"/>
      <c r="H78" s="89"/>
      <c r="I78" s="89"/>
      <c r="J78" s="89"/>
      <c r="K78" s="89"/>
      <c r="L78" s="89"/>
      <c r="M78" s="89"/>
      <c r="N78" s="89"/>
    </row>
    <row r="79" spans="2:22" ht="15.75" customHeight="1" thickBot="1" x14ac:dyDescent="0.25">
      <c r="B79" s="60"/>
      <c r="C79" s="115"/>
      <c r="D79" s="115"/>
      <c r="E79" s="115"/>
      <c r="H79" s="89"/>
      <c r="I79" s="89"/>
      <c r="J79" s="89"/>
      <c r="K79" s="89"/>
      <c r="L79" s="89"/>
      <c r="M79" s="89"/>
      <c r="N79" s="89"/>
    </row>
    <row r="80" spans="2:22" ht="15.75" thickBot="1" x14ac:dyDescent="0.25">
      <c r="B80" s="60" t="s">
        <v>89</v>
      </c>
      <c r="C80" s="117">
        <f>SUM(C75:C79)</f>
        <v>0</v>
      </c>
      <c r="D80" s="117">
        <f>SUM(D75:D79)</f>
        <v>5</v>
      </c>
      <c r="E80" s="117">
        <f>SUM(E75:E79)</f>
        <v>0</v>
      </c>
      <c r="H80" s="89"/>
      <c r="I80" s="89"/>
      <c r="J80" s="89"/>
      <c r="K80" s="89"/>
      <c r="L80" s="89"/>
      <c r="M80" s="89"/>
      <c r="N80" s="89"/>
    </row>
    <row r="81" spans="2:14" ht="12.75" customHeight="1" x14ac:dyDescent="0.2">
      <c r="H81" s="89"/>
      <c r="I81" s="89"/>
      <c r="J81" s="89"/>
      <c r="K81" s="89"/>
      <c r="L81" s="89"/>
      <c r="M81" s="89"/>
      <c r="N81" s="89"/>
    </row>
    <row r="83" spans="2:14" ht="13.5" thickBot="1" x14ac:dyDescent="0.25"/>
    <row r="84" spans="2:14" ht="30.75" thickBot="1" x14ac:dyDescent="0.25">
      <c r="B84" s="58" t="s">
        <v>126</v>
      </c>
      <c r="C84" s="59" t="s">
        <v>127</v>
      </c>
      <c r="D84" s="59" t="s">
        <v>128</v>
      </c>
      <c r="E84" s="59" t="s">
        <v>2</v>
      </c>
      <c r="H84" s="67" t="s">
        <v>149</v>
      </c>
      <c r="I84" t="s">
        <v>144</v>
      </c>
      <c r="J84" t="s">
        <v>145</v>
      </c>
      <c r="K84" t="s">
        <v>146</v>
      </c>
      <c r="L84" t="s">
        <v>147</v>
      </c>
    </row>
    <row r="85" spans="2:14" ht="15.75" thickBot="1" x14ac:dyDescent="0.25">
      <c r="B85" s="60" t="s">
        <v>129</v>
      </c>
      <c r="C85" s="112">
        <f>SUM(C26)</f>
        <v>0</v>
      </c>
      <c r="D85" s="112">
        <f>SUM(D26)</f>
        <v>0</v>
      </c>
      <c r="E85" s="112">
        <f>SUM(E26)</f>
        <v>0</v>
      </c>
      <c r="H85" s="69" t="s">
        <v>143</v>
      </c>
      <c r="I85" s="65">
        <f>D33/D86</f>
        <v>0</v>
      </c>
      <c r="J85" s="65">
        <f>D44/D86</f>
        <v>0.7407407407407407</v>
      </c>
      <c r="K85" s="65">
        <f>SUM(D54,D68)/D86</f>
        <v>0</v>
      </c>
      <c r="L85" s="65">
        <f>D80/D86</f>
        <v>3.7037037037037035E-2</v>
      </c>
    </row>
    <row r="86" spans="2:14" ht="15.75" thickBot="1" x14ac:dyDescent="0.25">
      <c r="B86" s="60" t="s">
        <v>130</v>
      </c>
      <c r="C86" s="113">
        <f>SUM(C80,C68,C55,C44,C33)</f>
        <v>0</v>
      </c>
      <c r="D86" s="113">
        <f>SUM(D80,D68,D55,D44,D33)</f>
        <v>135</v>
      </c>
      <c r="E86" s="113">
        <f>SUM(E80,E68,E55,E44,E33)</f>
        <v>0</v>
      </c>
    </row>
    <row r="87" spans="2:14" ht="15.75" thickBot="1" x14ac:dyDescent="0.25">
      <c r="B87" s="60" t="s">
        <v>89</v>
      </c>
      <c r="C87" s="114">
        <f>C85-C86</f>
        <v>0</v>
      </c>
      <c r="D87" s="114">
        <f>D85-D86</f>
        <v>-135</v>
      </c>
      <c r="E87" s="114">
        <f>E85-E86</f>
        <v>0</v>
      </c>
    </row>
    <row r="90" spans="2:14" ht="31.5" x14ac:dyDescent="0.25">
      <c r="B90" s="28" t="s">
        <v>88</v>
      </c>
      <c r="C90" s="63" t="s">
        <v>140</v>
      </c>
    </row>
    <row r="91" spans="2:14" ht="15.75" x14ac:dyDescent="0.25">
      <c r="B91" s="29" t="s">
        <v>79</v>
      </c>
      <c r="C91" s="110"/>
      <c r="E91" s="92" t="s">
        <v>165</v>
      </c>
      <c r="F91" s="92"/>
    </row>
    <row r="92" spans="2:14" ht="15.75" x14ac:dyDescent="0.25">
      <c r="B92" s="29" t="s">
        <v>80</v>
      </c>
      <c r="C92" s="110"/>
      <c r="E92" s="92"/>
      <c r="F92" s="92"/>
    </row>
    <row r="93" spans="2:14" ht="31.5" x14ac:dyDescent="0.25">
      <c r="B93" s="30" t="s">
        <v>81</v>
      </c>
      <c r="C93" s="110"/>
      <c r="E93" s="92"/>
      <c r="F93" s="92"/>
    </row>
    <row r="94" spans="2:14" ht="15.75" x14ac:dyDescent="0.25">
      <c r="B94" s="31" t="s">
        <v>82</v>
      </c>
      <c r="C94" s="110"/>
      <c r="E94" s="92"/>
      <c r="F94" s="92"/>
    </row>
    <row r="95" spans="2:14" ht="31.5" x14ac:dyDescent="0.25">
      <c r="B95" s="32" t="s">
        <v>83</v>
      </c>
      <c r="C95" s="110"/>
      <c r="E95" s="92"/>
      <c r="F95" s="92"/>
    </row>
    <row r="96" spans="2:14" ht="15.75" x14ac:dyDescent="0.25">
      <c r="B96" s="29" t="s">
        <v>84</v>
      </c>
      <c r="C96" s="110"/>
      <c r="E96" s="92"/>
      <c r="F96" s="92"/>
    </row>
    <row r="97" spans="2:6" ht="15.75" x14ac:dyDescent="0.25">
      <c r="B97" s="33"/>
      <c r="C97" s="111"/>
      <c r="E97" s="92"/>
      <c r="F97" s="92"/>
    </row>
    <row r="98" spans="2:6" x14ac:dyDescent="0.2">
      <c r="E98" s="92"/>
      <c r="F98" s="92"/>
    </row>
    <row r="99" spans="2:6" x14ac:dyDescent="0.2">
      <c r="E99" s="92"/>
      <c r="F99" s="92"/>
    </row>
    <row r="100" spans="2:6" x14ac:dyDescent="0.2">
      <c r="E100" s="92"/>
      <c r="F100" s="92"/>
    </row>
    <row r="101" spans="2:6" x14ac:dyDescent="0.2">
      <c r="E101" s="92"/>
      <c r="F101" s="92"/>
    </row>
  </sheetData>
  <mergeCells count="7">
    <mergeCell ref="E91:F101"/>
    <mergeCell ref="E3:G4"/>
    <mergeCell ref="E9:H12"/>
    <mergeCell ref="G31:K33"/>
    <mergeCell ref="G36:K39"/>
    <mergeCell ref="H44:N47"/>
    <mergeCell ref="H77:N81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Osobisty budżet miesięczny</vt:lpstr>
      <vt:lpstr>Fundusz wydatków nieregularnych</vt:lpstr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dcterms:created xsi:type="dcterms:W3CDTF">2002-11-14T18:47:55Z</dcterms:created>
  <dcterms:modified xsi:type="dcterms:W3CDTF">2015-11-13T21:03:47Z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1045</vt:i4>
  </property>
  <property fmtid="{D5CDD505-2E9C-101B-9397-08002B2CF9AE}" pid="3" name="_Version">
    <vt:lpwstr>0908</vt:lpwstr>
  </property>
</Properties>
</file>